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5" activeTab="0"/>
  </bookViews>
  <sheets>
    <sheet name="прил 1 " sheetId="1" r:id="rId1"/>
    <sheet name="1.1" sheetId="2" r:id="rId2"/>
    <sheet name="1.2" sheetId="3" r:id="rId3"/>
    <sheet name="приложения 2" sheetId="4" r:id="rId4"/>
  </sheets>
  <definedNames>
    <definedName name="_xlnm.Print_Titles" localSheetId="1">'1.1'!$2:$4</definedName>
    <definedName name="_xlnm.Print_Titles" localSheetId="2">'1.2'!$2:$4</definedName>
    <definedName name="_xlnm.Print_Titles" localSheetId="0">'прил 1 '!$6:$8</definedName>
  </definedNames>
  <calcPr fullCalcOnLoad="1"/>
</workbook>
</file>

<file path=xl/sharedStrings.xml><?xml version="1.0" encoding="utf-8"?>
<sst xmlns="http://schemas.openxmlformats.org/spreadsheetml/2006/main" count="1032" uniqueCount="364">
  <si>
    <t>Форма</t>
  </si>
  <si>
    <t>Структура бюджетных программ и мер ССБР по сектору Здравоохранение на 2019 - 2021 г.г.</t>
  </si>
  <si>
    <r>
      <t xml:space="preserve">Главный распорядитель: </t>
    </r>
    <r>
      <rPr>
        <b/>
        <sz val="10"/>
        <rFont val="Arial"/>
        <family val="2"/>
      </rPr>
      <t>Министерство здравоохранения Кыргызской Республики</t>
    </r>
  </si>
  <si>
    <t>Код ПР</t>
  </si>
  <si>
    <t>Код МЕ</t>
  </si>
  <si>
    <t>Код ИН</t>
  </si>
  <si>
    <t>Бюджетные программы/
Бюджетные меры</t>
  </si>
  <si>
    <t>Менеджер Программы</t>
  </si>
  <si>
    <t>Ответственное Ведомство /
Подразделение</t>
  </si>
  <si>
    <t>Соисполнитель</t>
  </si>
  <si>
    <t>Ед. изм-я</t>
  </si>
  <si>
    <t>2018г.</t>
  </si>
  <si>
    <t>МЗ КР</t>
  </si>
  <si>
    <t>Центральный аппарат</t>
  </si>
  <si>
    <t>Показатель  младенческой смертности на 1000 живорожденных</t>
  </si>
  <si>
    <t xml:space="preserve"> случаев на 1000 живорожденных</t>
  </si>
  <si>
    <t>не более 16,2</t>
  </si>
  <si>
    <t>Показатель материнской смертности на 100 тыс. живорожденных</t>
  </si>
  <si>
    <t xml:space="preserve"> случаев на 100 тыс.живорожденных</t>
  </si>
  <si>
    <t>не более 30,0</t>
  </si>
  <si>
    <t xml:space="preserve">Коэффициент детской смертности </t>
  </si>
  <si>
    <t>не более 18,0</t>
  </si>
  <si>
    <t>Смертность от болезней системы кровообращения</t>
  </si>
  <si>
    <t>на 100 тыс.населения</t>
  </si>
  <si>
    <t>Обеспечение общего руководства</t>
  </si>
  <si>
    <t>НСК КР</t>
  </si>
  <si>
    <t xml:space="preserve">Индекс доверия населения </t>
  </si>
  <si>
    <t>процент</t>
  </si>
  <si>
    <t>Обеспечение финансового менеджмента и учета</t>
  </si>
  <si>
    <t>УФП</t>
  </si>
  <si>
    <t>МФ КР</t>
  </si>
  <si>
    <t>Удельный вес  расходов на здравоохранения  от общих государственных расходов</t>
  </si>
  <si>
    <t>Индекс отклонения бюджета</t>
  </si>
  <si>
    <t>Управление человеческими ресурсами и организационной работы</t>
  </si>
  <si>
    <t>УЧРиОР</t>
  </si>
  <si>
    <t>МФКР</t>
  </si>
  <si>
    <t>Исполнительская дисциплина в МЗ</t>
  </si>
  <si>
    <t>кол</t>
  </si>
  <si>
    <t>Правовая поддержка</t>
  </si>
  <si>
    <t>Юридический отдел</t>
  </si>
  <si>
    <t>ЮО</t>
  </si>
  <si>
    <t>Отношение выигранных судебных дел к общему  количеству</t>
  </si>
  <si>
    <t>31\5</t>
  </si>
  <si>
    <t>Организация деятельности и службы обеспечения</t>
  </si>
  <si>
    <t>Отдел организации закупок,
ТОП,МОП</t>
  </si>
  <si>
    <t>Доля сотрудников служб обеспечения от общей численности сотрудников  ЦА  МЗ</t>
  </si>
  <si>
    <t>%</t>
  </si>
  <si>
    <t>Обеспечение внутреннего мониторинга и контроля (службa внутреннего аудита)</t>
  </si>
  <si>
    <t>ОВА</t>
  </si>
  <si>
    <t xml:space="preserve">Количество проведенных заседаний комиссии по противодействию коррупции </t>
  </si>
  <si>
    <t>кол-во</t>
  </si>
  <si>
    <t>не менее 2</t>
  </si>
  <si>
    <t xml:space="preserve">Обеспечение мониторинга,  анализа и стратегического планирования сектора здравоохранения </t>
  </si>
  <si>
    <t>ЦЭЗ</t>
  </si>
  <si>
    <t>Соотношение выполненных мероприятий в рамках реализации Программы здоровье до 2030 года к их общему количеству</t>
  </si>
  <si>
    <t>ЦЭЗ,
ОМИЦ</t>
  </si>
  <si>
    <t>УОМПиЛП</t>
  </si>
  <si>
    <t xml:space="preserve">Количество ОЗ в которых внедрено электронное здравоохранение </t>
  </si>
  <si>
    <t>Лицензирование частной медицинской деятельности</t>
  </si>
  <si>
    <t>ОЛМФУ</t>
  </si>
  <si>
    <t>Количество учреждений получивших лицензию на предоставление медико-профилактических услуг</t>
  </si>
  <si>
    <t>Количество лицензий</t>
  </si>
  <si>
    <t>Социально-культурное обеспечение медработников</t>
  </si>
  <si>
    <t>детсад, библиотеки</t>
  </si>
  <si>
    <t>Количество пользователей библиотек</t>
  </si>
  <si>
    <t xml:space="preserve">Библиотечный фонд (всего) </t>
  </si>
  <si>
    <t>ед</t>
  </si>
  <si>
    <t xml:space="preserve">Библиотечный фонд электронной библиотеки </t>
  </si>
  <si>
    <t>Количество мест в детстком саде</t>
  </si>
  <si>
    <t>002</t>
  </si>
  <si>
    <t>по факту</t>
  </si>
  <si>
    <t xml:space="preserve">количество разработанных и утвержденных НПА в реализацию Закона "Об общественном здравоохранении" </t>
  </si>
  <si>
    <t>01</t>
  </si>
  <si>
    <t xml:space="preserve">Профилактические меры по обеспечению безопасности здоровья человека(пищевой продукции, воды, воздуха в помещениях, радиационного фона) </t>
  </si>
  <si>
    <t>УОЗ МЗ</t>
  </si>
  <si>
    <t>ДПЗиГСЭН, ЦПЗиГСЭН,
СЭС КЖД</t>
  </si>
  <si>
    <t>Аккредитация  лабораторий по ISO 17025, ISO 15189-2009 (всего 49 лабораторий)</t>
  </si>
  <si>
    <t>Шт.</t>
  </si>
  <si>
    <t>количество внедренных новых методов лабораторных испытаний</t>
  </si>
  <si>
    <t>Количество методов</t>
  </si>
  <si>
    <t>Заболеваемость бруцулезом</t>
  </si>
  <si>
    <t>показатель на 100 тыс.населения</t>
  </si>
  <si>
    <t>Заболеваемость населения вирусными гепатитами</t>
  </si>
  <si>
    <t>заболеваемость острыми кишечными инфекциями</t>
  </si>
  <si>
    <t>02</t>
  </si>
  <si>
    <t xml:space="preserve">Политика иммунизации населения </t>
  </si>
  <si>
    <t>РЦИ,
облрайгор. ЦСМ</t>
  </si>
  <si>
    <t>Доля детей до   2 лет охваченных  вакцинным комплексом</t>
  </si>
  <si>
    <t>Процент</t>
  </si>
  <si>
    <t>РЦКиООИ, 
ДПЗиГСЭН</t>
  </si>
  <si>
    <t>Доля вакцинированных лиц по эпидемиологическим показаниям (от бешенства, чумы, клещевого вирусного энцефалита)</t>
  </si>
  <si>
    <t>03</t>
  </si>
  <si>
    <t>Информационная работа с населением по вопросам укрепления здоровья</t>
  </si>
  <si>
    <t>РЦУЗ</t>
  </si>
  <si>
    <t>Человек</t>
  </si>
  <si>
    <t>Количество обученных завучей по воспитательной работе школ</t>
  </si>
  <si>
    <t>Количество ежегодно проведенных кампаний по вопросам здоровья среди населения страны</t>
  </si>
  <si>
    <t>раз</t>
  </si>
  <si>
    <t>Количество выездов КУЗ в 1600 сел для обучения СКЗ в год</t>
  </si>
  <si>
    <t>04</t>
  </si>
  <si>
    <t>Профилактика, диагностика, лечение и уход при ВИЧ-инфекции</t>
  </si>
  <si>
    <t>РЦ СПИД,
ОГЦПБС</t>
  </si>
  <si>
    <t xml:space="preserve">Число новых случаев ВИЧ </t>
  </si>
  <si>
    <t xml:space="preserve">на 100 тыс. населения </t>
  </si>
  <si>
    <t>Доля беременных женщин, прошедших полное консультирование и тестирование на ВИЧ-инфекцию и знающих свои результаты</t>
  </si>
  <si>
    <t>Доля ЛЖВ, знающих свой статус и получающих АРТ</t>
  </si>
  <si>
    <t>05</t>
  </si>
  <si>
    <t>Предоставление комплексного пакета услуг по профилактике, уходу и поддержке в связи с ВИЧ для ключевых групп населения (ЛЖВ, ЛУИН, МСМ, СР, ТГ) в рамках осуществления Государственного социального заказа</t>
  </si>
  <si>
    <t>РЦ СПИД</t>
  </si>
  <si>
    <t>Предоставление комплексного пакета  услуг для ЛЖВ, ЛУИН, МСМ, СР, ТГ в г.Бишкек, Ош, Чуйской области (восток и запад), Джалалабадской области</t>
  </si>
  <si>
    <t>количество</t>
  </si>
  <si>
    <t>ЛЖВ-2000 ЛУИН-2000, МСМ-2000, СР-1000.</t>
  </si>
  <si>
    <t>06</t>
  </si>
  <si>
    <t xml:space="preserve">Профилактические меры по санитарной охране и обеспечение эпидемиологического и зоо-энтомологического надзора в природно-очаговых территориях страны </t>
  </si>
  <si>
    <t>РЦКиООИ</t>
  </si>
  <si>
    <t xml:space="preserve">Количество выставляемых подвижных эпидформирований (эпидотрядов, групп мониторинга, совместных исследовательских групп).   </t>
  </si>
  <si>
    <t>07</t>
  </si>
  <si>
    <t>Обеспечение  контроля качества лабораторной диагностики социально-значимых инфекционных заболеваний</t>
  </si>
  <si>
    <t>НПО "ПМ"</t>
  </si>
  <si>
    <t>Число лабораторий участвующих в программах внешней оценки  качества социально-значимых инфекционных заболеваний.</t>
  </si>
  <si>
    <t>003</t>
  </si>
  <si>
    <t xml:space="preserve">Смертность от новообразований </t>
  </si>
  <si>
    <t>не более 64,0</t>
  </si>
  <si>
    <t xml:space="preserve">Смертность от сахарного диабета </t>
  </si>
  <si>
    <t>не более 6,0</t>
  </si>
  <si>
    <t xml:space="preserve">Смертность от хронических респираторных заболеваний </t>
  </si>
  <si>
    <t>Улучшение качества медицинских услуг, оказываемых государственными организациями здравоохранения с упором на развитие ПМСП</t>
  </si>
  <si>
    <t>УОМПиЛП, КГМА, КГМИПиПК ,ЦМКУ, ЛПУиСП,ош спец</t>
  </si>
  <si>
    <t>Количество развернутых стационарозамещающих отделений, коек в ОЗ ПМСП</t>
  </si>
  <si>
    <t>Эффективность лечения больных лекарственно чувствительным туберкулезом  в ПМСП</t>
  </si>
  <si>
    <t xml:space="preserve">Доля зарегистрированных пациентов с артериальной гипертензией (АГ) на уровне ПМСП от общего количества населения </t>
  </si>
  <si>
    <t>увеличение на 2%</t>
  </si>
  <si>
    <t>Количество ежегодно разработанных  и пересмотренных клинических  протоколов и  руководств.</t>
  </si>
  <si>
    <t>Раннее выявление больных с сахарным диабетом</t>
  </si>
  <si>
    <t>ГЭД</t>
  </si>
  <si>
    <t>НЦФ</t>
  </si>
  <si>
    <t>Заболеваемость туберкулезом в год</t>
  </si>
  <si>
    <t>Случаев на 100 тыс. человек</t>
  </si>
  <si>
    <t>Закупка туберкулина</t>
  </si>
  <si>
    <t>тыс. доз</t>
  </si>
  <si>
    <t>Повышение уровня информированности и потенциала организаций здравоохранений по вопросам обращения лекарственных средств и медицинских изделий</t>
  </si>
  <si>
    <t>МЗ</t>
  </si>
  <si>
    <t>ДЛОиМТ</t>
  </si>
  <si>
    <t>УОМПиЛП,
ФОМС</t>
  </si>
  <si>
    <t>Количество зарегистрированных "желтых карт"</t>
  </si>
  <si>
    <t>Заготовка компонентов и препаратов крови</t>
  </si>
  <si>
    <t>УОМПиЛП,
РЦК</t>
  </si>
  <si>
    <t>ООБ, ТБ</t>
  </si>
  <si>
    <t>Объем заготовленных компонентов и препаратов крови</t>
  </si>
  <si>
    <t>Литр</t>
  </si>
  <si>
    <t>08</t>
  </si>
  <si>
    <t>Охрана здоровья матери и ребенка</t>
  </si>
  <si>
    <t>ЦРЧ,
проект ФОР</t>
  </si>
  <si>
    <t>09</t>
  </si>
  <si>
    <t>Восстановление здоровья населения и интеграция в общество</t>
  </si>
  <si>
    <t xml:space="preserve">УОМПиЛП,
реабилитационные центры </t>
  </si>
  <si>
    <t>Количество больных проходящих  реабилитацию  реабилитационных центрах</t>
  </si>
  <si>
    <t>10</t>
  </si>
  <si>
    <t>Повышение  качества жизни больных, за счет внедрения дорогостоящей и высокотехнологичной помощи, а также сопроводительных и консультативных  мероприятий</t>
  </si>
  <si>
    <t>УФП,
Отдел организации закупок,
третичные ОЗ</t>
  </si>
  <si>
    <t xml:space="preserve">Соотношение  пациентов с терминальной стадией хронической почечной недостаточности охваченых льготным гемодиализным лечением к общему числу пациентов состоящих на учете </t>
  </si>
  <si>
    <t>11</t>
  </si>
  <si>
    <t>Обеспечение инсулином больных  с сахарным и не сахарным диабетом</t>
  </si>
  <si>
    <t>УФП,
Отдел организации закупок</t>
  </si>
  <si>
    <t>Охват  инсулинами больных с сахарным диабетом</t>
  </si>
  <si>
    <t>12</t>
  </si>
  <si>
    <t>Организация судебно-медицинских экспертиз</t>
  </si>
  <si>
    <t>УОМПиЛП,
РБСМЭ, ОЦСМЭ,
РПАБ</t>
  </si>
  <si>
    <t>Количество проведенных судебно-медицинских экспертиз в отношении  умерших   лиц от количества запросов</t>
  </si>
  <si>
    <t>Доля проведенных судебно-медицинских экспертиз в отношении потерпевших, обвиняемых и других лиц от количества запросов</t>
  </si>
  <si>
    <t>13</t>
  </si>
  <si>
    <t>Обеспечение антигемофильными препаратами</t>
  </si>
  <si>
    <t>Доля пациентов имеющих доступ к антигемофильным препаратам</t>
  </si>
  <si>
    <t>Обеспечение доступности химиопрепаратами для онкологических больных</t>
  </si>
  <si>
    <t>НЦО,
УФП,
Отдел организации закупок</t>
  </si>
  <si>
    <t>Доля больных с онкологическими заболеваниями,которым предоставляются химиопрепараты за счет бюджета</t>
  </si>
  <si>
    <t>Доля детей с онкологическими  заболеваниями охваченные химиопрепаратами</t>
  </si>
  <si>
    <t>Обеспечение имуносупрессорами пациентов перенесших трансплантацию органов</t>
  </si>
  <si>
    <t>НИИХСиТО,
УФП,
Отдел организации закупок</t>
  </si>
  <si>
    <t>Количество больных охваченных имуносупрессорами</t>
  </si>
  <si>
    <t>004</t>
  </si>
  <si>
    <t xml:space="preserve">Количество НПА по развитию кадровых ресурсов здравоохранения  </t>
  </si>
  <si>
    <t xml:space="preserve">ед.  </t>
  </si>
  <si>
    <t xml:space="preserve">Доля клинических баз, прошедших аккредитацию к их общему количеству </t>
  </si>
  <si>
    <t>Улучшение процесса управления кадровыми ресурсами в системе здравоохранения</t>
  </si>
  <si>
    <t>Количество врачебных кадров в сельской местностина 10 тыс. населения</t>
  </si>
  <si>
    <t>на 10 тыс.населения</t>
  </si>
  <si>
    <t>Количество  специалистов  получивших сертификат семейного врача</t>
  </si>
  <si>
    <t>Количество врачей включенных в программу по дополнительному стимулированию врачей, работающих в отдаленных регионах сельской местности и малых городах</t>
  </si>
  <si>
    <t>Подготовка специалистов с высшим медицинским образованием</t>
  </si>
  <si>
    <t>УЧРиОР
КГМА</t>
  </si>
  <si>
    <t>Количество выпускников КГМА подготовленных за счет республиканского бюджета на додипломном уровне</t>
  </si>
  <si>
    <t>Повышение квалификации работников в сфере здравоохранения</t>
  </si>
  <si>
    <t>УЧРиОР
КГМИППК</t>
  </si>
  <si>
    <t>Количество специалистов,  прошедших переподготовку за счет республиканского бюджета</t>
  </si>
  <si>
    <t>Количество специалистов,прошедших курсы повышения квалификации за счет республиканского бюджета</t>
  </si>
  <si>
    <t>Утвержденные/ разработанные учебные планы и программы для дополнительного профессионального образования</t>
  </si>
  <si>
    <t>Учебные программы</t>
  </si>
  <si>
    <t>Подготовка специалистов со средним медицинским образованием</t>
  </si>
  <si>
    <t xml:space="preserve">УЧРиОР
медицинские колледжи
</t>
  </si>
  <si>
    <t>Количество выпускников медколледжей подготовленных за счет республиканского бюджета</t>
  </si>
  <si>
    <t>Утвержденные/ разработанные учебные планы и программы по СМО</t>
  </si>
  <si>
    <t>ВСЕГО (контрольные цифры)</t>
  </si>
  <si>
    <t>Руководитель главного распорядителя ____________ ________________________</t>
  </si>
  <si>
    <t xml:space="preserve">                                                           подпись              расшифровка подписи</t>
  </si>
  <si>
    <t xml:space="preserve">       Руководитель финансового подразделения ____________ ________________________</t>
  </si>
  <si>
    <t xml:space="preserve">                                                                         подпись              расшифровка подписи</t>
  </si>
  <si>
    <t>Количество зарегистрированных с сахарным диабетом</t>
  </si>
  <si>
    <t>Раннее выявление туберкулеза среди социально-уязвимых групп населения (закупка туберкулина)</t>
  </si>
  <si>
    <t xml:space="preserve">Количество пациентов, получивших доступ к дорогостоящей и высокотехнологичной помощи в рамках программы ФВТ. </t>
  </si>
  <si>
    <t>Количество выпускников подготовленных за счет республиканского бюджета на последипломном уровне</t>
  </si>
  <si>
    <t>Обеспечение контрацептивными средствами женщин из уязвимых категорий населения</t>
  </si>
  <si>
    <t>Увеличение процента беременных, сдающих в первом триместре беременности анализ крови на гемоглобин и анализ мочи на бактериурию в государственном учреждении первичной медико-санитарной помощи</t>
  </si>
  <si>
    <t>Количество разработанных и утвержденных стандартов профилактических услуг НИЗ на популяционном уровне</t>
  </si>
  <si>
    <t>6</t>
  </si>
  <si>
    <t>Количество обученных специалистов кабинета укрепления здоровья по новым руководствам</t>
  </si>
  <si>
    <t>Количество разработанных информационно -образовательных материалов</t>
  </si>
  <si>
    <t>Количество ежегодно проведенных семинаров для специалистов кабинетов укрепления здоровья</t>
  </si>
  <si>
    <t>Тиражирование руководств по профилактики заболеванний</t>
  </si>
  <si>
    <t>Количество проведенных коррдиниционных советов по вопросам охраны здоровья населения и развития системы здравоохранения</t>
  </si>
  <si>
    <t>Формирование, анализ  и сопровождение государственной и отраслевой статистической отчетности по здоровью и здравоохранению Кыргызской Республики;</t>
  </si>
  <si>
    <t>&gt;90</t>
  </si>
  <si>
    <t>&gt;95</t>
  </si>
  <si>
    <t>УСПиВР</t>
  </si>
  <si>
    <t>Количество обученных специалистов организаций здравоохранения по разным направлениям обращения ЛС и М</t>
  </si>
  <si>
    <t>Своевременное представление качественной статистической отчетности по здравоохранению</t>
  </si>
  <si>
    <r>
      <t xml:space="preserve">Планирование, управление и администрирование                                                                                                                              
</t>
    </r>
    <r>
      <rPr>
        <b/>
        <i/>
        <sz val="16"/>
        <rFont val="Arial"/>
        <family val="2"/>
      </rPr>
      <t>Цели программы: Координирующее и организационное воздействие на реализацию других программ</t>
    </r>
  </si>
  <si>
    <r>
      <rPr>
        <sz val="16"/>
        <rFont val="Calibri"/>
        <family val="2"/>
      </rPr>
      <t>≤</t>
    </r>
    <r>
      <rPr>
        <sz val="16"/>
        <rFont val="Arial"/>
        <family val="2"/>
      </rPr>
      <t xml:space="preserve"> 5</t>
    </r>
  </si>
  <si>
    <r>
      <rPr>
        <b/>
        <sz val="16"/>
        <rFont val="Arial"/>
        <family val="2"/>
      </rPr>
      <t xml:space="preserve">Общественное здравоохранение
</t>
    </r>
    <r>
      <rPr>
        <i/>
        <sz val="16"/>
        <rFont val="Arial"/>
        <family val="2"/>
      </rPr>
      <t xml:space="preserve">Цель программы: </t>
    </r>
    <r>
      <rPr>
        <b/>
        <i/>
        <sz val="16"/>
        <rFont val="Arial"/>
        <family val="2"/>
      </rPr>
      <t>Организация и выполнение профилактических и противоэпидемиологических мероприятий по борьбе с инфекциями, паразитарными инфекционными заболеваниями</t>
    </r>
  </si>
  <si>
    <r>
      <rPr>
        <b/>
        <sz val="16"/>
        <rFont val="Arial"/>
        <family val="2"/>
      </rPr>
      <t>Организация предоставления услуг здравоохранения</t>
    </r>
    <r>
      <rPr>
        <sz val="16"/>
        <rFont val="Arial"/>
        <family val="2"/>
      </rPr>
      <t xml:space="preserve">
Цель программы: </t>
    </r>
    <r>
      <rPr>
        <b/>
        <sz val="16"/>
        <rFont val="Arial"/>
        <family val="2"/>
      </rPr>
      <t>Улучшение качества предоставления медицинских услуг для всех групп населения  и повышение доступности населения республики к высокотехнологичным методам лечения.</t>
    </r>
  </si>
  <si>
    <r>
      <t xml:space="preserve">Название программы: Медицинское образование и управление человеческими ресурсами в здравоохранении 
</t>
    </r>
    <r>
      <rPr>
        <i/>
        <sz val="16"/>
        <rFont val="Arial"/>
        <family val="2"/>
      </rPr>
      <t>Цель программы Обеспечение квалифицированными медицинскими кадрами организации здравоохранения республики</t>
    </r>
  </si>
  <si>
    <t>доля 4.4</t>
  </si>
  <si>
    <t xml:space="preserve">Значения индикаторов результативности </t>
  </si>
  <si>
    <t>год пред. Отчетному</t>
  </si>
  <si>
    <t>план</t>
  </si>
  <si>
    <t>уточ.</t>
  </si>
  <si>
    <t>факт</t>
  </si>
  <si>
    <t>отчетный период 2019</t>
  </si>
  <si>
    <t>факт/уточ. (%)</t>
  </si>
  <si>
    <t xml:space="preserve">наименование индикаторы результативности </t>
  </si>
  <si>
    <t>Финансирование (тыс. сом)</t>
  </si>
  <si>
    <t>Отчетный период 2019</t>
  </si>
  <si>
    <t>Реализация инфраструктурных проектов</t>
  </si>
  <si>
    <t>Реализация проектов государственных инвестиций</t>
  </si>
  <si>
    <t xml:space="preserve">Краткое обоснование причин отклонений от плановых/уточненных значений индикаторов результативности
</t>
  </si>
  <si>
    <t xml:space="preserve">перечень субъективных причин
</t>
  </si>
  <si>
    <t xml:space="preserve">перечень объективных причин
</t>
  </si>
  <si>
    <t xml:space="preserve">Бюджетные средства
</t>
  </si>
  <si>
    <t xml:space="preserve">Средства, аккумулируемые на специальных счетах
</t>
  </si>
  <si>
    <t xml:space="preserve">в том числе:
</t>
  </si>
  <si>
    <t>Организация предоставления услуг здравоохранения
Цель программы: Улучшение качества предоставления медицинских услуг для всех групп населения  и повышение доступности населения республики к высокотехнологичным методам лечения.</t>
  </si>
  <si>
    <r>
      <t xml:space="preserve">Название программы: Медицинское образование и управление человеческими ресурсами в здравоохранении 
</t>
    </r>
    <r>
      <rPr>
        <b/>
        <i/>
        <sz val="16"/>
        <rFont val="Arial"/>
        <family val="2"/>
      </rPr>
      <t>Цель программы Обеспечение квалифицированными медицинскими кадрами организации здравоохранения республики</t>
    </r>
  </si>
  <si>
    <t>в том числе:</t>
  </si>
  <si>
    <t>Всего</t>
  </si>
  <si>
    <t>1</t>
  </si>
  <si>
    <t>ЛЖВ-1380</t>
  </si>
  <si>
    <t>35\6</t>
  </si>
  <si>
    <r>
      <rPr>
        <sz val="16"/>
        <color indexed="8"/>
        <rFont val="Calibri"/>
        <family val="2"/>
      </rPr>
      <t>≤</t>
    </r>
    <r>
      <rPr>
        <sz val="16"/>
        <color indexed="8"/>
        <rFont val="Arial"/>
        <family val="2"/>
      </rPr>
      <t xml:space="preserve"> 5</t>
    </r>
  </si>
  <si>
    <r>
      <rPr>
        <sz val="16"/>
        <rFont val="Calibri"/>
        <family val="2"/>
      </rPr>
      <t>≤</t>
    </r>
    <r>
      <rPr>
        <sz val="16"/>
        <rFont val="Arial"/>
        <family val="2"/>
      </rPr>
      <t xml:space="preserve"> 6</t>
    </r>
  </si>
  <si>
    <t>доля 4,4</t>
  </si>
  <si>
    <r>
      <t xml:space="preserve">Наименование государственного органа  </t>
    </r>
    <r>
      <rPr>
        <u val="single"/>
        <sz val="12"/>
        <rFont val="Times New Roman"/>
        <family val="1"/>
      </rPr>
      <t>Министерство здравоохранения Кыргызской Республики</t>
    </r>
  </si>
  <si>
    <r>
      <t xml:space="preserve">Наименование индикатора результативности </t>
    </r>
    <r>
      <rPr>
        <b/>
        <sz val="12"/>
        <rFont val="Times New Roman"/>
        <family val="1"/>
      </rPr>
      <t>Показатель материнской смертности</t>
    </r>
  </si>
  <si>
    <t>Единица измерения</t>
  </si>
  <si>
    <t>Киломилле</t>
  </si>
  <si>
    <t>Определение индикатора*</t>
  </si>
  <si>
    <t>Достижение стабильного снижения уровня материнской смертности</t>
  </si>
  <si>
    <t>Источник данных для сбора значений индикатора</t>
  </si>
  <si>
    <t xml:space="preserve">Цэнтр электронного здравоохранения </t>
  </si>
  <si>
    <t>Метод сбора информации, отчетности</t>
  </si>
  <si>
    <t>Ведомственная отчетность</t>
  </si>
  <si>
    <t>Формула расчета индикатора результативности</t>
  </si>
  <si>
    <t xml:space="preserve">В числителе - число умерших беременных, рожениц и родильниц  * 100000, в  знаменателе – число родившихся живыми </t>
  </si>
  <si>
    <t>Объект и единица наблюдения**</t>
  </si>
  <si>
    <t xml:space="preserve">Объект наблюдения: беременные женщины, роженицы и родильницы </t>
  </si>
  <si>
    <t xml:space="preserve">Единица наблюдения: каждый случай смерти беременной, роженицы и родильницы, </t>
  </si>
  <si>
    <r>
      <t xml:space="preserve">Наименование индикатора результативности </t>
    </r>
    <r>
      <rPr>
        <b/>
        <sz val="12"/>
        <rFont val="Times New Roman"/>
        <family val="1"/>
      </rPr>
      <t>Коэффициент детской смертности</t>
    </r>
  </si>
  <si>
    <t>Промилле</t>
  </si>
  <si>
    <t>Снижение показателя младенческой смертности</t>
  </si>
  <si>
    <t>Данные Нацстаткома КР</t>
  </si>
  <si>
    <t>Официальная регистрация в  ЗАГСах  ГРС КР детей, умерших  возрасте до 5 лет на основании «Медицинских свидетельств о смерти», выданных организациями здравоохранения КР, с последующим  представлением информации в органы государственной статистики</t>
  </si>
  <si>
    <t>В числителе – число умерших детей в возрасте до 5 лет*1000,  в знаменателе – число родившихся живыми</t>
  </si>
  <si>
    <t>Объект наблюдения – дети в возрасте  до 5 лет</t>
  </si>
  <si>
    <t xml:space="preserve">Единица наблюдения – каждый случай смерти ребенка в возрасте до 5 лет </t>
  </si>
  <si>
    <r>
      <t xml:space="preserve">Наименование индикатора результативности </t>
    </r>
    <r>
      <rPr>
        <b/>
        <sz val="12"/>
        <rFont val="Times New Roman"/>
        <family val="1"/>
      </rPr>
      <t>Показатель  смертности от сердечно-сосудистых заболеваний</t>
    </r>
  </si>
  <si>
    <t>Снизить показатель смертности от сердечно-сосудистых заболеваний</t>
  </si>
  <si>
    <t>Официальная регистрация в  ЗАГСах  ГРС КР умерших  на основании «Медицинских свидетельств о смерти», выданных организациями здравоохранения КР, по причине смерти от сердечно-сосудистых заболеваний, согласно МКБ – 10 пересмотра,  с последующим  представлением информации в органы государственной статистики</t>
  </si>
  <si>
    <t>В числителе – число лиц в возрастных категориях 30-39, 40-59 лет, умерших в течение года от ССЗ * 100000,  в знаменателе - среднегодовая численность населения соответствующих возрастных групп.</t>
  </si>
  <si>
    <t>Объект - Больные, получающие медицинские услуги по –поводу  сердечно-сосудистых заболеваний, соответствующего возраста</t>
  </si>
  <si>
    <t xml:space="preserve">Единица наблюдения – каждый случай смерти от сердечно-сосудистых заболеваний, соответствующего возраста </t>
  </si>
  <si>
    <r>
      <t xml:space="preserve">Наименование индикатора результативности </t>
    </r>
    <r>
      <rPr>
        <b/>
        <sz val="12"/>
        <rFont val="Times New Roman"/>
        <family val="1"/>
      </rPr>
      <t xml:space="preserve">Показатель  младенческой смертности </t>
    </r>
  </si>
  <si>
    <t>Снизить показатель  младенческой смертности на 10%  к 2016 г.</t>
  </si>
  <si>
    <t>Официальная регистрация в  ЗАГСах  ГРС КР детей, умерших  возрасте до одного года на основании «Медицинских свидетельств о смерти», выданных организациями здравоохранения КР, с последующим  представлением информации в органы государственной статистики</t>
  </si>
  <si>
    <t>В числителе – число детей, умерших в возрасте до одного года * 1000, в знаменателе – число детей, родившихся живыми.</t>
  </si>
  <si>
    <t xml:space="preserve">Объект  наблюдения  - дети в возрасте до одного года </t>
  </si>
  <si>
    <t xml:space="preserve">Единица наблюдения – каждый случай смерти ребенка в возрасте до 1 года </t>
  </si>
  <si>
    <r>
      <t xml:space="preserve">Наименование индикатора результативности </t>
    </r>
    <r>
      <rPr>
        <b/>
        <sz val="12"/>
        <rFont val="Times New Roman"/>
        <family val="1"/>
      </rPr>
      <t xml:space="preserve">Доля детей до 2 лет, охваченных вакцинальным комплексом </t>
    </r>
  </si>
  <si>
    <t>Доля детей до 2 лет, охваченных первичным вакцинальным комплексом в рамках Национального календаря прививок (противотуберкулезная вакцина, вакцина против дифтерии/столбняка, полиомиелита, коклюша, кори/краснухи/паротита, ВГВ, HIB-инфекции)</t>
  </si>
  <si>
    <t xml:space="preserve">Статистическая отчетность </t>
  </si>
  <si>
    <t>В числителе: число детей в возрасте, охваченных первичным вакцинальным комплексом * 100, в знаменателе: число детей в возрасте до 2 лет</t>
  </si>
  <si>
    <t>Объект наблюдения - дети в возрасте до двух лет</t>
  </si>
  <si>
    <t xml:space="preserve">Единица наблюдения 6 каждый вакцинированный ребенок в возрасте до двух лет. </t>
  </si>
  <si>
    <r>
      <t xml:space="preserve">Наименование индикатора результативности </t>
    </r>
    <r>
      <rPr>
        <b/>
        <sz val="12"/>
        <rFont val="Times New Roman"/>
        <family val="1"/>
      </rPr>
      <t>Показатель заболеваемости туберкулезом</t>
    </r>
  </si>
  <si>
    <t>Случай</t>
  </si>
  <si>
    <t>Определение индикатора</t>
  </si>
  <si>
    <t>Снижение заболеваемости туберкулезом</t>
  </si>
  <si>
    <t>В числителе: число впервые выявленных больных туберкулезом * 100000, в знаменателе  среднегодовая численность населения</t>
  </si>
  <si>
    <t>Объект и единица наблюдения</t>
  </si>
  <si>
    <t>Объект: население, получающее медицинские услуги</t>
  </si>
  <si>
    <t>Единица наблюдения: каждый новый случай заболеваемости туберкулезом</t>
  </si>
  <si>
    <r>
      <t xml:space="preserve">Наименование индикатора результативности </t>
    </r>
    <r>
      <rPr>
        <b/>
        <sz val="12"/>
        <rFont val="Times New Roman"/>
        <family val="1"/>
      </rPr>
      <t xml:space="preserve">Государственные расходы на здравоохранение как доля от общих государственных расходов </t>
    </r>
  </si>
  <si>
    <t xml:space="preserve">Доля государственных расходов на здравоохранение в общих государственных расходах </t>
  </si>
  <si>
    <t>Данные МФ</t>
  </si>
  <si>
    <t xml:space="preserve">годовой отчет </t>
  </si>
  <si>
    <t xml:space="preserve"> Показатели Республиканского бюджета</t>
  </si>
  <si>
    <t>Объект: организации здравоохранения</t>
  </si>
  <si>
    <t xml:space="preserve">Единица наблюдения: организации здравоохранения </t>
  </si>
  <si>
    <r>
      <t xml:space="preserve">Наименование индикатора результативности </t>
    </r>
    <r>
      <rPr>
        <b/>
        <sz val="12"/>
        <rFont val="Times New Roman"/>
        <family val="1"/>
      </rPr>
      <t xml:space="preserve">Количество созданных научно-методических центров «Здоровые школы» </t>
    </r>
  </si>
  <si>
    <t>НМЦ</t>
  </si>
  <si>
    <t>Количество созданных научно-методических центров «Здоровые школы», по одному ежегодно</t>
  </si>
  <si>
    <t>Данные  РЦУЗ</t>
  </si>
  <si>
    <t>Отчеты РЦУЗ</t>
  </si>
  <si>
    <t>не применимо</t>
  </si>
  <si>
    <t>Объект: дети школьного возраста</t>
  </si>
  <si>
    <t>Единица наблюдения: научно-методические центры "Здоровые школы"</t>
  </si>
  <si>
    <r>
      <t xml:space="preserve">Наименование индикатора результативности </t>
    </r>
    <r>
      <rPr>
        <b/>
        <sz val="12"/>
        <rFont val="Times New Roman"/>
        <family val="1"/>
      </rPr>
      <t xml:space="preserve">Количество профтехлицеев, внедривших программу «Здоровые школы» </t>
    </r>
  </si>
  <si>
    <t>профтехлицей</t>
  </si>
  <si>
    <t>Количество профтехлицеев, внедривших программу «Здоровые школы», по два лицея ежегодно</t>
  </si>
  <si>
    <t>Объект: учащиеся профтехлицеев</t>
  </si>
  <si>
    <t>Единица наблюдения: учащийся профтехлицея</t>
  </si>
  <si>
    <r>
      <t xml:space="preserve">Наименование индикатора результативности </t>
    </r>
    <r>
      <rPr>
        <b/>
        <sz val="12"/>
        <rFont val="Times New Roman"/>
        <family val="1"/>
      </rPr>
      <t xml:space="preserve">Обеспечение устойчивой работы созданных СКЗ и ежегодный охват не менее 1530 или 85% сел республики программой ДСВЗ </t>
    </r>
  </si>
  <si>
    <t>Сельские комитеты здоровья</t>
  </si>
  <si>
    <t>Обеспечение устойчивой работы созданных СКЗ и ежегодный охват не менее 1530 или 85% сел республики программой Действия сообществ в вопросах здоровья (ДСВЗ), как основного механизма долгосрочной мобилизации сообществ и укрепления здоровья населения. Основным звеном модели ДСВЗ является СКЗ, которые при поддержке кабинетов укрепления здоровья ЦСМ внедряют различные стратегии по здоровью.</t>
  </si>
  <si>
    <t>Отчетные данные КУЗ</t>
  </si>
  <si>
    <t>Объект: население КР</t>
  </si>
  <si>
    <t>Единица наблюдения: сельский комитет здоровья</t>
  </si>
  <si>
    <r>
      <t xml:space="preserve">Наименование индикатора результативности </t>
    </r>
    <r>
      <rPr>
        <b/>
        <sz val="12"/>
        <rFont val="Times New Roman"/>
        <family val="1"/>
      </rPr>
      <t xml:space="preserve">Количество врачей на 10 тыс. населения </t>
    </r>
  </si>
  <si>
    <t>Чел</t>
  </si>
  <si>
    <t>Количество врачей на 10 тыс. населения, т.к. отмечается диспропорция кадров и отток кадров</t>
  </si>
  <si>
    <t>Данные  РМИЦ</t>
  </si>
  <si>
    <t>Статистическая отчетность</t>
  </si>
  <si>
    <t>В числителе чичло физических лиц, врачей на конец отчетного года * на 10 тыс.населения в знаменателе численность населения на конец отчетного года</t>
  </si>
  <si>
    <t>Объект: _______</t>
  </si>
  <si>
    <t>Единица наблюдения: физическое лицо/врач</t>
  </si>
  <si>
    <r>
      <t xml:space="preserve">Наименование индикатора результативности </t>
    </r>
    <r>
      <rPr>
        <b/>
        <sz val="12"/>
        <rFont val="Times New Roman"/>
        <family val="1"/>
      </rPr>
      <t xml:space="preserve">Доля семейных врачей к общему количеству врачей на ПМСП </t>
    </r>
  </si>
  <si>
    <t>Доля семейных врачей к общему количеству врачей на ПМСП</t>
  </si>
  <si>
    <t>В числителе число семейных врачей, в знаменателе - общее количество врачей * на 100 на конец отчетного года</t>
  </si>
  <si>
    <t>Объект: семейные врачи</t>
  </si>
  <si>
    <t>* Периодическая отчетность, перепись, единовременное обследование, бухгалтерская отчетность, финансовая отчетность, социологический опрос, административная информация, прочие (указать подробно)</t>
  </si>
  <si>
    <t xml:space="preserve">** Указать группы получателей бюджетных услуг, предприятия (организации) различных секторов экономики и социальной сферы и т.д. </t>
  </si>
  <si>
    <t>Уменьшилось число обращений с вышестоящих  государственных органов</t>
  </si>
  <si>
    <r>
      <rPr>
        <sz val="14"/>
        <rFont val="Calibri"/>
        <family val="2"/>
      </rPr>
      <t>≥</t>
    </r>
    <r>
      <rPr>
        <sz val="14"/>
        <rFont val="Arial"/>
        <family val="2"/>
      </rPr>
      <t>13</t>
    </r>
  </si>
  <si>
    <t xml:space="preserve">Предоставление комплексного пакета  услуг для ЛЖВ, ЛУИН, МСМ, СР  не исполнены ,  в связи с отсутствием  финансовых  средств для реализации  Государственной программы 
по преодолению ВИЧ-инфекции в Кыргызской Республике на 2017-2021 годы».
</t>
  </si>
  <si>
    <t>год пред. отчетному</t>
  </si>
  <si>
    <t>не дофинансированием  из  республиканского бюджета за 2019 год</t>
  </si>
  <si>
    <t xml:space="preserve"> не дофинансированием  из  республиканского бюджета за 2019 год</t>
  </si>
  <si>
    <t>не дофинансированием  из  республиканского бюджета за 2019 год ( по закупке книг)</t>
  </si>
  <si>
    <t xml:space="preserve"> в связи с поздним представлением  инвойсови соответствующих документов, которое требует тщательного изучения в соответствии контракта.</t>
  </si>
  <si>
    <t>недобор студентов по плану приема,отчисление за неуспеваемость,академ отпуск</t>
  </si>
  <si>
    <t>проведенный анализ  покажет  сколько учебных программ и планы необходимо пересмотреть и утвердить</t>
  </si>
  <si>
    <t xml:space="preserve"> Руководитель финансового подразделения ____________ ________________________</t>
  </si>
  <si>
    <t xml:space="preserve">                 Руководитель главного распорядителя ____________ ________________________</t>
  </si>
  <si>
    <t>Структура бюджетных программ и мер ССБР по Министерству здравоохранения за 2019 год</t>
  </si>
  <si>
    <t xml:space="preserve">                                                                                                                                 Структура бюджетных программ и мер ССБР по Министерству здравоохранения  за 2019 год</t>
  </si>
  <si>
    <t>Структура бюджетных программ и мер ССБР по Министерству здравоохранения  за 2019 год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</si>
</sst>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##,000__;\-###,000__"/>
    <numFmt numFmtId="166" formatCode="##,#00__;\-##,#00__"/>
    <numFmt numFmtId="167" formatCode="0.0"/>
    <numFmt numFmtId="168" formatCode="0.0%"/>
    <numFmt numFmtId="169" formatCode="#,##0.000000000"/>
    <numFmt numFmtId="170" formatCode="#,##0\ _₽"/>
  </numFmts>
  <fonts count="73">
    <font>
      <sz val="10"/>
      <color theme="1"/>
      <name val="Arial"/>
      <family val="2"/>
    </font>
    <font>
      <sz val="12"/>
      <color indexed="8"/>
      <name val="Times New Roman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8"/>
      <name val="Arial"/>
      <family val="2"/>
    </font>
    <font>
      <sz val="22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6"/>
      <name val="Calibri"/>
      <family val="2"/>
    </font>
    <font>
      <sz val="16"/>
      <color indexed="8"/>
      <name val="Arial"/>
      <family val="2"/>
    </font>
    <font>
      <sz val="16"/>
      <color indexed="8"/>
      <name val="Times New Roman"/>
      <family val="1"/>
    </font>
    <font>
      <sz val="16"/>
      <color indexed="10"/>
      <name val="Arial"/>
      <family val="2"/>
    </font>
    <font>
      <i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22"/>
      <name val="Times New Roman"/>
      <family val="1"/>
    </font>
    <font>
      <sz val="16"/>
      <color indexed="8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sz val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1"/>
      <name val="Times New Roman"/>
      <family val="1"/>
    </font>
    <font>
      <sz val="16"/>
      <color theme="1"/>
      <name val="Arial"/>
      <family val="2"/>
    </font>
    <font>
      <sz val="16"/>
      <color rgb="FFFF0000"/>
      <name val="Arial"/>
      <family val="2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/>
    </border>
    <border>
      <left style="medium"/>
      <right style="hair"/>
      <top style="hair"/>
      <bottom/>
    </border>
    <border>
      <left style="medium"/>
      <right style="hair"/>
      <top style="medium"/>
      <bottom style="hair"/>
    </border>
    <border>
      <left style="hair"/>
      <right style="hair"/>
      <top style="medium"/>
      <bottom/>
    </border>
    <border>
      <left style="medium"/>
      <right style="hair"/>
      <top/>
      <bottom/>
    </border>
    <border>
      <left style="hair"/>
      <right style="hair"/>
      <top/>
      <bottom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/>
      <right/>
      <top style="thin"/>
      <bottom style="thin"/>
    </border>
    <border>
      <left/>
      <right style="hair"/>
      <top style="hair"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 style="hair"/>
      <top style="medium"/>
      <bottom/>
    </border>
    <border>
      <left style="medium"/>
      <right style="hair"/>
      <top/>
      <bottom style="thin"/>
    </border>
    <border>
      <left style="hair"/>
      <right style="hair"/>
      <top/>
      <bottom style="thin"/>
    </border>
    <border>
      <left/>
      <right style="hair"/>
      <top/>
      <bottom/>
    </border>
    <border>
      <left style="hair"/>
      <right style="hair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hair"/>
      <right style="hair"/>
      <top style="thin"/>
      <bottom/>
    </border>
    <border>
      <left/>
      <right style="hair"/>
      <top style="thin"/>
      <bottom style="hair"/>
    </border>
    <border>
      <left/>
      <right style="hair"/>
      <top style="hair"/>
      <bottom style="thin"/>
    </border>
    <border>
      <left style="medium"/>
      <right style="hair"/>
      <top/>
      <bottom style="medium"/>
    </border>
    <border>
      <left/>
      <right style="hair"/>
      <top style="medium"/>
      <bottom/>
    </border>
    <border>
      <left style="medium"/>
      <right style="thin"/>
      <top/>
      <bottom style="medium"/>
    </border>
    <border>
      <left/>
      <right style="hair"/>
      <top/>
      <bottom style="medium"/>
    </border>
    <border>
      <left style="thin"/>
      <right style="hair"/>
      <top style="medium"/>
      <bottom/>
    </border>
    <border>
      <left style="thin"/>
      <right style="hair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63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546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9" fontId="69" fillId="0" borderId="10" xfId="0" applyNumberFormat="1" applyFont="1" applyFill="1" applyBorder="1" applyAlignment="1">
      <alignment horizontal="center" vertical="center" wrapText="1"/>
    </xf>
    <xf numFmtId="9" fontId="69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7" fillId="0" borderId="0" xfId="0" applyFont="1" applyFill="1" applyAlignment="1">
      <alignment/>
    </xf>
    <xf numFmtId="164" fontId="17" fillId="0" borderId="11" xfId="52" applyNumberFormat="1" applyFont="1" applyFill="1" applyBorder="1" applyAlignment="1">
      <alignment horizontal="center" vertical="center" wrapText="1"/>
      <protection/>
    </xf>
    <xf numFmtId="164" fontId="17" fillId="33" borderId="10" xfId="0" applyNumberFormat="1" applyFont="1" applyFill="1" applyBorder="1" applyAlignment="1">
      <alignment horizontal="center" vertical="center" wrapText="1"/>
    </xf>
    <xf numFmtId="165" fontId="17" fillId="0" borderId="12" xfId="0" applyNumberFormat="1" applyFont="1" applyFill="1" applyBorder="1" applyAlignment="1">
      <alignment horizontal="right" vertical="center"/>
    </xf>
    <xf numFmtId="166" fontId="17" fillId="0" borderId="13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right" vertical="center"/>
    </xf>
    <xf numFmtId="0" fontId="17" fillId="0" borderId="13" xfId="52" applyFont="1" applyFill="1" applyBorder="1" applyAlignment="1">
      <alignment vertical="center" wrapText="1"/>
      <protection/>
    </xf>
    <xf numFmtId="0" fontId="17" fillId="0" borderId="13" xfId="52" applyFont="1" applyFill="1" applyBorder="1" applyAlignment="1">
      <alignment horizontal="center" vertical="center" wrapText="1"/>
      <protection/>
    </xf>
    <xf numFmtId="0" fontId="17" fillId="33" borderId="13" xfId="52" applyFont="1" applyFill="1" applyBorder="1" applyAlignment="1">
      <alignment horizontal="center" vertical="center" wrapText="1"/>
      <protection/>
    </xf>
    <xf numFmtId="164" fontId="17" fillId="0" borderId="13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164" fontId="17" fillId="0" borderId="14" xfId="0" applyNumberFormat="1" applyFont="1" applyFill="1" applyBorder="1" applyAlignment="1">
      <alignment horizontal="center" vertical="center" wrapText="1"/>
    </xf>
    <xf numFmtId="165" fontId="17" fillId="0" borderId="15" xfId="0" applyNumberFormat="1" applyFont="1" applyFill="1" applyBorder="1" applyAlignment="1">
      <alignment horizontal="right" vertical="center"/>
    </xf>
    <xf numFmtId="166" fontId="17" fillId="0" borderId="16" xfId="0" applyNumberFormat="1" applyFont="1" applyFill="1" applyBorder="1" applyAlignment="1">
      <alignment horizontal="right" vertical="center"/>
    </xf>
    <xf numFmtId="0" fontId="17" fillId="0" borderId="16" xfId="0" applyFont="1" applyFill="1" applyBorder="1" applyAlignment="1">
      <alignment horizontal="right" vertical="center"/>
    </xf>
    <xf numFmtId="0" fontId="17" fillId="33" borderId="10" xfId="0" applyFont="1" applyFill="1" applyBorder="1" applyAlignment="1">
      <alignment horizontal="center" vertical="center"/>
    </xf>
    <xf numFmtId="165" fontId="17" fillId="0" borderId="17" xfId="0" applyNumberFormat="1" applyFont="1" applyFill="1" applyBorder="1" applyAlignment="1">
      <alignment horizontal="right" vertical="center"/>
    </xf>
    <xf numFmtId="166" fontId="17" fillId="0" borderId="18" xfId="0" applyNumberFormat="1" applyFont="1" applyFill="1" applyBorder="1" applyAlignment="1">
      <alignment horizontal="right" vertical="center"/>
    </xf>
    <xf numFmtId="0" fontId="17" fillId="0" borderId="18" xfId="0" applyFont="1" applyFill="1" applyBorder="1" applyAlignment="1">
      <alignment horizontal="right" vertical="center"/>
    </xf>
    <xf numFmtId="0" fontId="17" fillId="0" borderId="13" xfId="0" applyFont="1" applyFill="1" applyBorder="1" applyAlignment="1">
      <alignment horizontal="right" vertical="center"/>
    </xf>
    <xf numFmtId="0" fontId="17" fillId="0" borderId="13" xfId="52" applyFont="1" applyFill="1" applyBorder="1" applyAlignment="1">
      <alignment horizontal="left" vertical="center" wrapText="1"/>
      <protection/>
    </xf>
    <xf numFmtId="0" fontId="17" fillId="0" borderId="13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70" fillId="33" borderId="10" xfId="0" applyFont="1" applyFill="1" applyBorder="1" applyAlignment="1">
      <alignment horizontal="center" vertical="center" wrapText="1"/>
    </xf>
    <xf numFmtId="165" fontId="17" fillId="0" borderId="19" xfId="0" applyNumberFormat="1" applyFont="1" applyFill="1" applyBorder="1" applyAlignment="1">
      <alignment horizontal="right" vertical="center"/>
    </xf>
    <xf numFmtId="166" fontId="17" fillId="0" borderId="20" xfId="0" applyNumberFormat="1" applyFont="1" applyFill="1" applyBorder="1" applyAlignment="1">
      <alignment horizontal="right" vertical="center"/>
    </xf>
    <xf numFmtId="0" fontId="17" fillId="0" borderId="20" xfId="0" applyFont="1" applyFill="1" applyBorder="1" applyAlignment="1">
      <alignment horizontal="right" vertical="center"/>
    </xf>
    <xf numFmtId="0" fontId="17" fillId="0" borderId="20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164" fontId="17" fillId="0" borderId="20" xfId="0" applyNumberFormat="1" applyFont="1" applyFill="1" applyBorder="1" applyAlignment="1">
      <alignment horizontal="center" vertical="center" wrapText="1"/>
    </xf>
    <xf numFmtId="165" fontId="17" fillId="0" borderId="21" xfId="0" applyNumberFormat="1" applyFont="1" applyFill="1" applyBorder="1" applyAlignment="1">
      <alignment horizontal="right" vertical="center"/>
    </xf>
    <xf numFmtId="166" fontId="17" fillId="0" borderId="22" xfId="0" applyNumberFormat="1" applyFont="1" applyFill="1" applyBorder="1" applyAlignment="1">
      <alignment horizontal="right" vertical="center"/>
    </xf>
    <xf numFmtId="0" fontId="17" fillId="0" borderId="22" xfId="0" applyFont="1" applyFill="1" applyBorder="1" applyAlignment="1">
      <alignment horizontal="right" vertical="center"/>
    </xf>
    <xf numFmtId="0" fontId="17" fillId="0" borderId="22" xfId="0" applyFont="1" applyFill="1" applyBorder="1" applyAlignment="1">
      <alignment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164" fontId="17" fillId="0" borderId="22" xfId="0" applyNumberFormat="1" applyFont="1" applyFill="1" applyBorder="1" applyAlignment="1">
      <alignment horizontal="center" vertical="center" wrapText="1"/>
    </xf>
    <xf numFmtId="1" fontId="17" fillId="33" borderId="10" xfId="0" applyNumberFormat="1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vertical="center"/>
    </xf>
    <xf numFmtId="49" fontId="17" fillId="33" borderId="10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vertical="center"/>
    </xf>
    <xf numFmtId="164" fontId="16" fillId="0" borderId="10" xfId="0" applyNumberFormat="1" applyFont="1" applyFill="1" applyBorder="1" applyAlignment="1">
      <alignment horizontal="center" vertical="center" wrapText="1"/>
    </xf>
    <xf numFmtId="164" fontId="17" fillId="33" borderId="10" xfId="0" applyNumberFormat="1" applyFont="1" applyFill="1" applyBorder="1" applyAlignment="1">
      <alignment vertical="center" wrapText="1"/>
    </xf>
    <xf numFmtId="3" fontId="17" fillId="33" borderId="10" xfId="0" applyNumberFormat="1" applyFont="1" applyFill="1" applyBorder="1" applyAlignment="1">
      <alignment vertical="center" wrapText="1"/>
    </xf>
    <xf numFmtId="49" fontId="17" fillId="0" borderId="21" xfId="0" applyNumberFormat="1" applyFont="1" applyFill="1" applyBorder="1" applyAlignment="1">
      <alignment vertical="center"/>
    </xf>
    <xf numFmtId="49" fontId="17" fillId="0" borderId="22" xfId="0" applyNumberFormat="1" applyFont="1" applyFill="1" applyBorder="1" applyAlignment="1">
      <alignment vertical="center"/>
    </xf>
    <xf numFmtId="164" fontId="17" fillId="0" borderId="20" xfId="0" applyNumberFormat="1" applyFont="1" applyFill="1" applyBorder="1" applyAlignment="1">
      <alignment vertical="center" wrapText="1"/>
    </xf>
    <xf numFmtId="164" fontId="17" fillId="0" borderId="24" xfId="0" applyNumberFormat="1" applyFont="1" applyFill="1" applyBorder="1" applyAlignment="1">
      <alignment horizontal="center" vertical="center" wrapText="1"/>
    </xf>
    <xf numFmtId="49" fontId="17" fillId="0" borderId="25" xfId="0" applyNumberFormat="1" applyFont="1" applyFill="1" applyBorder="1" applyAlignment="1">
      <alignment vertical="center"/>
    </xf>
    <xf numFmtId="49" fontId="17" fillId="0" borderId="24" xfId="0" applyNumberFormat="1" applyFont="1" applyFill="1" applyBorder="1" applyAlignment="1">
      <alignment vertical="center"/>
    </xf>
    <xf numFmtId="0" fontId="17" fillId="0" borderId="24" xfId="0" applyFont="1" applyFill="1" applyBorder="1" applyAlignment="1">
      <alignment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33" borderId="24" xfId="0" applyFont="1" applyFill="1" applyBorder="1" applyAlignment="1">
      <alignment horizontal="center" vertical="center" wrapText="1"/>
    </xf>
    <xf numFmtId="49" fontId="18" fillId="0" borderId="26" xfId="0" applyNumberFormat="1" applyFont="1" applyFill="1" applyBorder="1" applyAlignment="1">
      <alignment vertical="center"/>
    </xf>
    <xf numFmtId="0" fontId="17" fillId="0" borderId="27" xfId="0" applyFont="1" applyFill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 wrapText="1"/>
    </xf>
    <xf numFmtId="49" fontId="18" fillId="0" borderId="28" xfId="0" applyNumberFormat="1" applyFont="1" applyFill="1" applyBorder="1" applyAlignment="1">
      <alignment vertical="center"/>
    </xf>
    <xf numFmtId="49" fontId="17" fillId="0" borderId="29" xfId="0" applyNumberFormat="1" applyFont="1" applyFill="1" applyBorder="1" applyAlignment="1">
      <alignment vertical="center"/>
    </xf>
    <xf numFmtId="0" fontId="17" fillId="0" borderId="29" xfId="0" applyFont="1" applyFill="1" applyBorder="1" applyAlignment="1">
      <alignment horizontal="center" vertical="center" wrapText="1"/>
    </xf>
    <xf numFmtId="0" fontId="17" fillId="33" borderId="29" xfId="0" applyFont="1" applyFill="1" applyBorder="1" applyAlignment="1">
      <alignment horizontal="center" vertical="center" wrapText="1"/>
    </xf>
    <xf numFmtId="49" fontId="17" fillId="0" borderId="28" xfId="0" applyNumberFormat="1" applyFont="1" applyFill="1" applyBorder="1" applyAlignment="1">
      <alignment vertical="center"/>
    </xf>
    <xf numFmtId="167" fontId="17" fillId="33" borderId="10" xfId="0" applyNumberFormat="1" applyFont="1" applyFill="1" applyBorder="1" applyAlignment="1">
      <alignment horizontal="center" vertical="center" wrapText="1"/>
    </xf>
    <xf numFmtId="9" fontId="17" fillId="33" borderId="10" xfId="0" applyNumberFormat="1" applyFont="1" applyFill="1" applyBorder="1" applyAlignment="1">
      <alignment horizontal="center" vertical="center" wrapText="1"/>
    </xf>
    <xf numFmtId="168" fontId="71" fillId="33" borderId="10" xfId="0" applyNumberFormat="1" applyFont="1" applyFill="1" applyBorder="1" applyAlignment="1">
      <alignment horizontal="center" vertical="center"/>
    </xf>
    <xf numFmtId="9" fontId="17" fillId="33" borderId="10" xfId="0" applyNumberFormat="1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vertical="center" wrapText="1"/>
    </xf>
    <xf numFmtId="49" fontId="17" fillId="0" borderId="19" xfId="0" applyNumberFormat="1" applyFont="1" applyFill="1" applyBorder="1" applyAlignment="1">
      <alignment vertical="center"/>
    </xf>
    <xf numFmtId="3" fontId="70" fillId="33" borderId="10" xfId="0" applyNumberFormat="1" applyFont="1" applyFill="1" applyBorder="1" applyAlignment="1">
      <alignment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vertical="top" wrapText="1"/>
    </xf>
    <xf numFmtId="9" fontId="17" fillId="33" borderId="10" xfId="58" applyFont="1" applyFill="1" applyBorder="1" applyAlignment="1">
      <alignment horizontal="center" vertical="center" wrapText="1"/>
    </xf>
    <xf numFmtId="3" fontId="71" fillId="33" borderId="10" xfId="0" applyNumberFormat="1" applyFont="1" applyFill="1" applyBorder="1" applyAlignment="1">
      <alignment horizontal="center" vertical="center" wrapText="1"/>
    </xf>
    <xf numFmtId="9" fontId="17" fillId="33" borderId="10" xfId="0" applyNumberFormat="1" applyFont="1" applyFill="1" applyBorder="1" applyAlignment="1">
      <alignment vertical="center" wrapText="1"/>
    </xf>
    <xf numFmtId="49" fontId="17" fillId="0" borderId="25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0" fontId="17" fillId="33" borderId="24" xfId="0" applyFont="1" applyFill="1" applyBorder="1" applyAlignment="1">
      <alignment vertical="center" wrapText="1"/>
    </xf>
    <xf numFmtId="49" fontId="17" fillId="0" borderId="30" xfId="0" applyNumberFormat="1" applyFont="1" applyFill="1" applyBorder="1" applyAlignment="1">
      <alignment vertical="center"/>
    </xf>
    <xf numFmtId="49" fontId="17" fillId="0" borderId="31" xfId="0" applyNumberFormat="1" applyFont="1" applyFill="1" applyBorder="1" applyAlignment="1">
      <alignment vertical="center"/>
    </xf>
    <xf numFmtId="0" fontId="17" fillId="0" borderId="31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33" borderId="31" xfId="0" applyFont="1" applyFill="1" applyBorder="1" applyAlignment="1">
      <alignment horizontal="center" vertical="center" wrapText="1"/>
    </xf>
    <xf numFmtId="164" fontId="17" fillId="0" borderId="31" xfId="0" applyNumberFormat="1" applyFont="1" applyFill="1" applyBorder="1" applyAlignment="1">
      <alignment horizontal="center" vertical="center" wrapText="1"/>
    </xf>
    <xf numFmtId="9" fontId="17" fillId="33" borderId="10" xfId="58" applyFont="1" applyFill="1" applyBorder="1" applyAlignment="1">
      <alignment vertical="center" wrapText="1"/>
    </xf>
    <xf numFmtId="1" fontId="17" fillId="33" borderId="10" xfId="58" applyNumberFormat="1" applyFont="1" applyFill="1" applyBorder="1" applyAlignment="1">
      <alignment horizontal="center" vertical="center" wrapText="1"/>
    </xf>
    <xf numFmtId="1" fontId="17" fillId="33" borderId="10" xfId="58" applyNumberFormat="1" applyFont="1" applyFill="1" applyBorder="1" applyAlignment="1">
      <alignment vertical="center" wrapText="1"/>
    </xf>
    <xf numFmtId="49" fontId="18" fillId="0" borderId="19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center"/>
    </xf>
    <xf numFmtId="164" fontId="17" fillId="0" borderId="0" xfId="0" applyNumberFormat="1" applyFont="1" applyFill="1" applyAlignment="1">
      <alignment/>
    </xf>
    <xf numFmtId="169" fontId="17" fillId="0" borderId="0" xfId="0" applyNumberFormat="1" applyFont="1" applyFill="1" applyAlignment="1">
      <alignment/>
    </xf>
    <xf numFmtId="3" fontId="12" fillId="33" borderId="10" xfId="0" applyNumberFormat="1" applyFont="1" applyFill="1" applyBorder="1" applyAlignment="1">
      <alignment horizontal="center" vertical="center" wrapText="1"/>
    </xf>
    <xf numFmtId="167" fontId="17" fillId="0" borderId="10" xfId="0" applyNumberFormat="1" applyFont="1" applyFill="1" applyBorder="1" applyAlignment="1">
      <alignment horizontal="center" vertical="center" wrapText="1"/>
    </xf>
    <xf numFmtId="3" fontId="17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0" fontId="18" fillId="0" borderId="32" xfId="52" applyFont="1" applyFill="1" applyBorder="1" applyAlignment="1">
      <alignment horizontal="center" vertical="center" wrapText="1"/>
      <protection/>
    </xf>
    <xf numFmtId="164" fontId="17" fillId="0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center" vertical="center" wrapText="1"/>
    </xf>
    <xf numFmtId="3" fontId="17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33" borderId="24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33" borderId="29" xfId="0" applyFont="1" applyFill="1" applyBorder="1" applyAlignment="1">
      <alignment horizontal="center" vertical="center" wrapText="1"/>
    </xf>
    <xf numFmtId="49" fontId="17" fillId="0" borderId="25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vertical="top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17" fillId="33" borderId="27" xfId="0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164" fontId="5" fillId="0" borderId="31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33" xfId="0" applyNumberFormat="1" applyFont="1" applyFill="1" applyBorder="1" applyAlignment="1">
      <alignment horizontal="center" vertical="center"/>
    </xf>
    <xf numFmtId="0" fontId="17" fillId="33" borderId="32" xfId="0" applyFont="1" applyFill="1" applyBorder="1" applyAlignment="1">
      <alignment vertical="center" wrapText="1"/>
    </xf>
    <xf numFmtId="0" fontId="17" fillId="33" borderId="32" xfId="0" applyFont="1" applyFill="1" applyBorder="1" applyAlignment="1">
      <alignment horizontal="center" vertical="center" wrapText="1"/>
    </xf>
    <xf numFmtId="3" fontId="17" fillId="33" borderId="32" xfId="0" applyNumberFormat="1" applyFont="1" applyFill="1" applyBorder="1" applyAlignment="1">
      <alignment vertical="center" wrapText="1"/>
    </xf>
    <xf numFmtId="0" fontId="17" fillId="0" borderId="34" xfId="0" applyFont="1" applyFill="1" applyBorder="1" applyAlignment="1">
      <alignment horizontal="center" vertical="center"/>
    </xf>
    <xf numFmtId="164" fontId="18" fillId="0" borderId="34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vertical="center"/>
    </xf>
    <xf numFmtId="49" fontId="5" fillId="0" borderId="23" xfId="0" applyNumberFormat="1" applyFont="1" applyFill="1" applyBorder="1" applyAlignment="1">
      <alignment vertical="center"/>
    </xf>
    <xf numFmtId="0" fontId="6" fillId="33" borderId="23" xfId="0" applyFont="1" applyFill="1" applyBorder="1" applyAlignment="1">
      <alignment horizontal="left" vertical="center" wrapText="1"/>
    </xf>
    <xf numFmtId="49" fontId="5" fillId="0" borderId="25" xfId="0" applyNumberFormat="1" applyFont="1" applyFill="1" applyBorder="1" applyAlignment="1">
      <alignment vertical="center"/>
    </xf>
    <xf numFmtId="49" fontId="5" fillId="0" borderId="24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left" vertical="center" wrapText="1"/>
    </xf>
    <xf numFmtId="164" fontId="17" fillId="0" borderId="35" xfId="52" applyNumberFormat="1" applyFont="1" applyFill="1" applyBorder="1" applyAlignment="1">
      <alignment horizontal="center" vertical="center" wrapText="1"/>
      <protection/>
    </xf>
    <xf numFmtId="164" fontId="17" fillId="0" borderId="10" xfId="0" applyNumberFormat="1" applyFont="1" applyFill="1" applyBorder="1" applyAlignment="1">
      <alignment vertical="center" wrapText="1"/>
    </xf>
    <xf numFmtId="164" fontId="17" fillId="0" borderId="10" xfId="52" applyNumberFormat="1" applyFont="1" applyFill="1" applyBorder="1" applyAlignment="1">
      <alignment horizontal="center" vertical="center" wrapText="1"/>
      <protection/>
    </xf>
    <xf numFmtId="0" fontId="17" fillId="33" borderId="10" xfId="0" applyFont="1" applyFill="1" applyBorder="1" applyAlignment="1">
      <alignment vertical="center" wrapText="1"/>
    </xf>
    <xf numFmtId="3" fontId="17" fillId="33" borderId="10" xfId="0" applyNumberFormat="1" applyFont="1" applyFill="1" applyBorder="1" applyAlignment="1">
      <alignment horizontal="center" vertical="center" wrapText="1"/>
    </xf>
    <xf numFmtId="164" fontId="17" fillId="0" borderId="36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5" fillId="0" borderId="0" xfId="0" applyFont="1" applyFill="1" applyAlignment="1">
      <alignment/>
    </xf>
    <xf numFmtId="164" fontId="18" fillId="0" borderId="37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64" fontId="25" fillId="0" borderId="10" xfId="0" applyNumberFormat="1" applyFont="1" applyFill="1" applyBorder="1" applyAlignment="1">
      <alignment/>
    </xf>
    <xf numFmtId="167" fontId="17" fillId="33" borderId="10" xfId="0" applyNumberFormat="1" applyFont="1" applyFill="1" applyBorder="1" applyAlignment="1">
      <alignment horizontal="center" vertical="center"/>
    </xf>
    <xf numFmtId="167" fontId="17" fillId="33" borderId="1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Alignment="1">
      <alignment/>
    </xf>
    <xf numFmtId="167" fontId="70" fillId="33" borderId="10" xfId="0" applyNumberFormat="1" applyFont="1" applyFill="1" applyBorder="1" applyAlignment="1">
      <alignment vertical="center" wrapText="1"/>
    </xf>
    <xf numFmtId="167" fontId="17" fillId="33" borderId="10" xfId="58" applyNumberFormat="1" applyFont="1" applyFill="1" applyBorder="1" applyAlignment="1">
      <alignment horizontal="center" vertical="center" wrapText="1"/>
    </xf>
    <xf numFmtId="167" fontId="17" fillId="0" borderId="0" xfId="0" applyNumberFormat="1" applyFont="1" applyFill="1" applyAlignment="1">
      <alignment/>
    </xf>
    <xf numFmtId="167" fontId="17" fillId="33" borderId="10" xfId="0" applyNumberFormat="1" applyFont="1" applyFill="1" applyBorder="1" applyAlignment="1">
      <alignment horizontal="center" vertical="center" wrapText="1"/>
    </xf>
    <xf numFmtId="164" fontId="17" fillId="33" borderId="10" xfId="0" applyNumberFormat="1" applyFont="1" applyFill="1" applyBorder="1" applyAlignment="1">
      <alignment horizontal="center" vertical="center" wrapText="1"/>
    </xf>
    <xf numFmtId="164" fontId="17" fillId="0" borderId="32" xfId="0" applyNumberFormat="1" applyFont="1" applyFill="1" applyBorder="1" applyAlignment="1">
      <alignment horizontal="center" vertical="center" wrapText="1"/>
    </xf>
    <xf numFmtId="165" fontId="17" fillId="0" borderId="1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right" vertical="center"/>
    </xf>
    <xf numFmtId="0" fontId="17" fillId="0" borderId="10" xfId="52" applyFont="1" applyFill="1" applyBorder="1" applyAlignment="1">
      <alignment horizontal="left" vertical="center" wrapText="1"/>
      <protection/>
    </xf>
    <xf numFmtId="49" fontId="17" fillId="0" borderId="10" xfId="0" applyNumberFormat="1" applyFont="1" applyFill="1" applyBorder="1" applyAlignment="1">
      <alignment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horizontal="left" vertical="center" wrapText="1"/>
    </xf>
    <xf numFmtId="164" fontId="18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67" fontId="18" fillId="0" borderId="10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49" fontId="17" fillId="0" borderId="32" xfId="0" applyNumberFormat="1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left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167" fontId="17" fillId="33" borderId="10" xfId="0" applyNumberFormat="1" applyFont="1" applyFill="1" applyBorder="1" applyAlignment="1">
      <alignment horizontal="center" vertical="center" wrapText="1"/>
    </xf>
    <xf numFmtId="167" fontId="17" fillId="33" borderId="10" xfId="0" applyNumberFormat="1" applyFont="1" applyFill="1" applyBorder="1" applyAlignment="1">
      <alignment horizontal="center" vertical="center"/>
    </xf>
    <xf numFmtId="167" fontId="17" fillId="33" borderId="38" xfId="52" applyNumberFormat="1" applyFont="1" applyFill="1" applyBorder="1" applyAlignment="1">
      <alignment horizontal="center" vertical="center" wrapText="1"/>
      <protection/>
    </xf>
    <xf numFmtId="164" fontId="17" fillId="33" borderId="38" xfId="52" applyNumberFormat="1" applyFont="1" applyFill="1" applyBorder="1" applyAlignment="1">
      <alignment horizontal="center" vertical="center" wrapText="1"/>
      <protection/>
    </xf>
    <xf numFmtId="164" fontId="17" fillId="33" borderId="39" xfId="52" applyNumberFormat="1" applyFont="1" applyFill="1" applyBorder="1" applyAlignment="1">
      <alignment horizontal="center" vertical="center" wrapText="1"/>
      <protection/>
    </xf>
    <xf numFmtId="168" fontId="17" fillId="33" borderId="10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64" fontId="17" fillId="0" borderId="22" xfId="0" applyNumberFormat="1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167" fontId="17" fillId="33" borderId="32" xfId="0" applyNumberFormat="1" applyFont="1" applyFill="1" applyBorder="1" applyAlignment="1">
      <alignment horizontal="center" vertical="center" wrapText="1"/>
    </xf>
    <xf numFmtId="3" fontId="17" fillId="33" borderId="32" xfId="0" applyNumberFormat="1" applyFont="1" applyFill="1" applyBorder="1" applyAlignment="1">
      <alignment horizontal="center" vertical="center" wrapText="1"/>
    </xf>
    <xf numFmtId="0" fontId="17" fillId="33" borderId="32" xfId="0" applyFont="1" applyFill="1" applyBorder="1" applyAlignment="1">
      <alignment horizontal="center" vertical="center" wrapText="1"/>
    </xf>
    <xf numFmtId="49" fontId="17" fillId="0" borderId="40" xfId="0" applyNumberFormat="1" applyFont="1" applyFill="1" applyBorder="1" applyAlignment="1">
      <alignment horizontal="center" vertical="center"/>
    </xf>
    <xf numFmtId="49" fontId="18" fillId="0" borderId="32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167" fontId="17" fillId="33" borderId="10" xfId="0" applyNumberFormat="1" applyFont="1" applyFill="1" applyBorder="1" applyAlignment="1">
      <alignment horizontal="center" vertical="center" wrapText="1"/>
    </xf>
    <xf numFmtId="164" fontId="17" fillId="0" borderId="32" xfId="0" applyNumberFormat="1" applyFont="1" applyFill="1" applyBorder="1" applyAlignment="1">
      <alignment horizontal="center" vertical="center" wrapText="1"/>
    </xf>
    <xf numFmtId="164" fontId="17" fillId="33" borderId="10" xfId="0" applyNumberFormat="1" applyFont="1" applyFill="1" applyBorder="1" applyAlignment="1">
      <alignment horizontal="center" vertical="center" wrapText="1"/>
    </xf>
    <xf numFmtId="165" fontId="17" fillId="0" borderId="10" xfId="0" applyNumberFormat="1" applyFont="1" applyFill="1" applyBorder="1" applyAlignment="1">
      <alignment horizontal="center" vertical="center"/>
    </xf>
    <xf numFmtId="166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 wrapText="1"/>
    </xf>
    <xf numFmtId="49" fontId="18" fillId="0" borderId="10" xfId="0" applyNumberFormat="1" applyFont="1" applyFill="1" applyBorder="1" applyAlignment="1">
      <alignment horizontal="center" vertical="top"/>
    </xf>
    <xf numFmtId="167" fontId="18" fillId="33" borderId="10" xfId="0" applyNumberFormat="1" applyFont="1" applyFill="1" applyBorder="1" applyAlignment="1">
      <alignment horizontal="center" vertical="center" wrapText="1"/>
    </xf>
    <xf numFmtId="167" fontId="18" fillId="33" borderId="32" xfId="0" applyNumberFormat="1" applyFont="1" applyFill="1" applyBorder="1" applyAlignment="1">
      <alignment horizontal="center" vertical="center" wrapText="1"/>
    </xf>
    <xf numFmtId="164" fontId="18" fillId="33" borderId="10" xfId="0" applyNumberFormat="1" applyFont="1" applyFill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center" vertical="center"/>
    </xf>
    <xf numFmtId="3" fontId="18" fillId="33" borderId="32" xfId="0" applyNumberFormat="1" applyFont="1" applyFill="1" applyBorder="1" applyAlignment="1">
      <alignment horizontal="center" vertical="center" wrapText="1"/>
    </xf>
    <xf numFmtId="167" fontId="18" fillId="33" borderId="10" xfId="58" applyNumberFormat="1" applyFont="1" applyFill="1" applyBorder="1" applyAlignment="1">
      <alignment horizontal="center" vertical="center" wrapText="1"/>
    </xf>
    <xf numFmtId="1" fontId="18" fillId="33" borderId="10" xfId="58" applyNumberFormat="1" applyFont="1" applyFill="1" applyBorder="1" applyAlignment="1">
      <alignment vertical="center" wrapText="1"/>
    </xf>
    <xf numFmtId="164" fontId="4" fillId="33" borderId="0" xfId="0" applyNumberFormat="1" applyFont="1" applyFill="1" applyAlignment="1">
      <alignment/>
    </xf>
    <xf numFmtId="164" fontId="17" fillId="33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67" fontId="5" fillId="0" borderId="0" xfId="0" applyNumberFormat="1" applyFont="1" applyFill="1" applyAlignment="1">
      <alignment/>
    </xf>
    <xf numFmtId="164" fontId="17" fillId="0" borderId="38" xfId="52" applyNumberFormat="1" applyFont="1" applyFill="1" applyBorder="1" applyAlignment="1">
      <alignment horizontal="center" vertical="center" wrapText="1"/>
      <protection/>
    </xf>
    <xf numFmtId="167" fontId="4" fillId="0" borderId="0" xfId="0" applyNumberFormat="1" applyFont="1" applyFill="1" applyAlignment="1">
      <alignment horizontal="center"/>
    </xf>
    <xf numFmtId="167" fontId="70" fillId="33" borderId="10" xfId="0" applyNumberFormat="1" applyFont="1" applyFill="1" applyBorder="1" applyAlignment="1">
      <alignment horizontal="center" vertical="center" wrapText="1"/>
    </xf>
    <xf numFmtId="167" fontId="17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17" fillId="0" borderId="32" xfId="0" applyNumberFormat="1" applyFont="1" applyFill="1" applyBorder="1" applyAlignment="1">
      <alignment vertical="center" wrapText="1"/>
    </xf>
    <xf numFmtId="164" fontId="18" fillId="0" borderId="32" xfId="0" applyNumberFormat="1" applyFont="1" applyFill="1" applyBorder="1" applyAlignment="1">
      <alignment horizontal="center" vertical="center" wrapText="1"/>
    </xf>
    <xf numFmtId="167" fontId="17" fillId="33" borderId="32" xfId="0" applyNumberFormat="1" applyFont="1" applyFill="1" applyBorder="1" applyAlignment="1">
      <alignment vertical="center" wrapText="1"/>
    </xf>
    <xf numFmtId="49" fontId="17" fillId="0" borderId="40" xfId="0" applyNumberFormat="1" applyFont="1" applyFill="1" applyBorder="1" applyAlignment="1">
      <alignment horizontal="center" vertical="top"/>
    </xf>
    <xf numFmtId="49" fontId="17" fillId="0" borderId="32" xfId="0" applyNumberFormat="1" applyFont="1" applyFill="1" applyBorder="1" applyAlignment="1">
      <alignment vertical="center"/>
    </xf>
    <xf numFmtId="0" fontId="17" fillId="33" borderId="10" xfId="0" applyFont="1" applyFill="1" applyBorder="1" applyAlignment="1">
      <alignment vertical="center"/>
    </xf>
    <xf numFmtId="0" fontId="17" fillId="33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center" vertical="center" wrapText="1"/>
    </xf>
    <xf numFmtId="3" fontId="17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vertical="center" wrapText="1"/>
    </xf>
    <xf numFmtId="1" fontId="17" fillId="33" borderId="10" xfId="0" applyNumberFormat="1" applyFont="1" applyFill="1" applyBorder="1" applyAlignment="1">
      <alignment horizontal="center" vertical="center"/>
    </xf>
    <xf numFmtId="164" fontId="17" fillId="33" borderId="22" xfId="0" applyNumberFormat="1" applyFont="1" applyFill="1" applyBorder="1" applyAlignment="1">
      <alignment horizontal="center" vertical="center" wrapText="1"/>
    </xf>
    <xf numFmtId="1" fontId="17" fillId="33" borderId="10" xfId="0" applyNumberFormat="1" applyFont="1" applyFill="1" applyBorder="1" applyAlignment="1">
      <alignment vertical="center"/>
    </xf>
    <xf numFmtId="0" fontId="17" fillId="33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center" vertical="center" wrapText="1"/>
    </xf>
    <xf numFmtId="3" fontId="17" fillId="33" borderId="10" xfId="0" applyNumberFormat="1" applyFont="1" applyFill="1" applyBorder="1" applyAlignment="1">
      <alignment horizontal="center" vertical="center" wrapText="1"/>
    </xf>
    <xf numFmtId="164" fontId="18" fillId="0" borderId="34" xfId="0" applyNumberFormat="1" applyFont="1" applyFill="1" applyBorder="1" applyAlignment="1">
      <alignment vertical="center"/>
    </xf>
    <xf numFmtId="164" fontId="17" fillId="0" borderId="0" xfId="0" applyNumberFormat="1" applyFont="1" applyFill="1" applyAlignment="1">
      <alignment/>
    </xf>
    <xf numFmtId="164" fontId="70" fillId="33" borderId="10" xfId="0" applyNumberFormat="1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vertical="center" wrapText="1"/>
    </xf>
    <xf numFmtId="0" fontId="17" fillId="33" borderId="29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 wrapText="1"/>
    </xf>
    <xf numFmtId="164" fontId="17" fillId="0" borderId="41" xfId="0" applyNumberFormat="1" applyFont="1" applyFill="1" applyBorder="1" applyAlignment="1">
      <alignment horizontal="center" vertical="center" wrapText="1"/>
    </xf>
    <xf numFmtId="164" fontId="17" fillId="0" borderId="42" xfId="0" applyNumberFormat="1" applyFont="1" applyFill="1" applyBorder="1" applyAlignment="1">
      <alignment horizontal="center" vertical="center" wrapText="1"/>
    </xf>
    <xf numFmtId="164" fontId="17" fillId="0" borderId="43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3" fontId="17" fillId="33" borderId="10" xfId="0" applyNumberFormat="1" applyFont="1" applyFill="1" applyBorder="1" applyAlignment="1">
      <alignment horizontal="center" vertical="center" wrapText="1"/>
    </xf>
    <xf numFmtId="3" fontId="17" fillId="33" borderId="24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center" vertical="center" wrapText="1"/>
    </xf>
    <xf numFmtId="3" fontId="17" fillId="33" borderId="10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1" fontId="70" fillId="33" borderId="10" xfId="0" applyNumberFormat="1" applyFont="1" applyFill="1" applyBorder="1" applyAlignment="1">
      <alignment horizontal="center" vertical="center" wrapText="1"/>
    </xf>
    <xf numFmtId="164" fontId="17" fillId="0" borderId="44" xfId="0" applyNumberFormat="1" applyFont="1" applyFill="1" applyBorder="1" applyAlignment="1">
      <alignment horizontal="center" vertical="center" wrapText="1"/>
    </xf>
    <xf numFmtId="164" fontId="17" fillId="0" borderId="41" xfId="0" applyNumberFormat="1" applyFont="1" applyFill="1" applyBorder="1" applyAlignment="1">
      <alignment vertical="center" wrapText="1"/>
    </xf>
    <xf numFmtId="164" fontId="17" fillId="0" borderId="45" xfId="0" applyNumberFormat="1" applyFont="1" applyFill="1" applyBorder="1" applyAlignment="1">
      <alignment horizontal="center" vertical="center" wrapText="1"/>
    </xf>
    <xf numFmtId="164" fontId="17" fillId="0" borderId="46" xfId="0" applyNumberFormat="1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170" fontId="17" fillId="0" borderId="10" xfId="0" applyNumberFormat="1" applyFont="1" applyFill="1" applyBorder="1" applyAlignment="1">
      <alignment horizontal="center" vertical="center" wrapText="1"/>
    </xf>
    <xf numFmtId="3" fontId="17" fillId="33" borderId="10" xfId="0" applyNumberFormat="1" applyFont="1" applyFill="1" applyBorder="1" applyAlignment="1">
      <alignment horizontal="center" vertical="center" wrapText="1"/>
    </xf>
    <xf numFmtId="3" fontId="17" fillId="0" borderId="27" xfId="0" applyNumberFormat="1" applyFont="1" applyFill="1" applyBorder="1" applyAlignment="1">
      <alignment horizontal="center" vertical="center" wrapText="1"/>
    </xf>
    <xf numFmtId="164" fontId="17" fillId="0" borderId="27" xfId="0" applyNumberFormat="1" applyFont="1" applyFill="1" applyBorder="1" applyAlignment="1">
      <alignment horizontal="center" vertical="center" wrapText="1"/>
    </xf>
    <xf numFmtId="170" fontId="17" fillId="0" borderId="27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wrapText="1"/>
    </xf>
    <xf numFmtId="0" fontId="17" fillId="33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center" vertical="center" wrapText="1"/>
    </xf>
    <xf numFmtId="3" fontId="17" fillId="33" borderId="10" xfId="0" applyNumberFormat="1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3" fontId="17" fillId="33" borderId="20" xfId="0" applyNumberFormat="1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vertical="center"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30" fillId="0" borderId="10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left"/>
    </xf>
    <xf numFmtId="0" fontId="33" fillId="0" borderId="0" xfId="0" applyFont="1" applyFill="1" applyAlignment="1">
      <alignment/>
    </xf>
    <xf numFmtId="0" fontId="30" fillId="0" borderId="0" xfId="0" applyFont="1" applyFill="1" applyBorder="1" applyAlignment="1">
      <alignment vertical="top" wrapText="1"/>
    </xf>
    <xf numFmtId="0" fontId="30" fillId="0" borderId="10" xfId="0" applyFont="1" applyFill="1" applyBorder="1" applyAlignment="1">
      <alignment vertical="top" wrapText="1"/>
    </xf>
    <xf numFmtId="3" fontId="17" fillId="0" borderId="29" xfId="0" applyNumberFormat="1" applyFont="1" applyFill="1" applyBorder="1" applyAlignment="1">
      <alignment horizontal="center" vertical="center" wrapText="1"/>
    </xf>
    <xf numFmtId="49" fontId="18" fillId="0" borderId="26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165" fontId="5" fillId="0" borderId="15" xfId="0" applyNumberFormat="1" applyFont="1" applyFill="1" applyBorder="1" applyAlignment="1">
      <alignment horizontal="right" vertical="center"/>
    </xf>
    <xf numFmtId="166" fontId="5" fillId="0" borderId="16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 wrapText="1"/>
    </xf>
    <xf numFmtId="0" fontId="5" fillId="0" borderId="13" xfId="52" applyFont="1" applyFill="1" applyBorder="1" applyAlignment="1">
      <alignment horizontal="left" vertical="center" wrapText="1"/>
      <protection/>
    </xf>
    <xf numFmtId="164" fontId="17" fillId="0" borderId="10" xfId="0" applyNumberFormat="1" applyFont="1" applyFill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167" fontId="18" fillId="33" borderId="10" xfId="0" applyNumberFormat="1" applyFont="1" applyFill="1" applyBorder="1" applyAlignment="1">
      <alignment horizontal="center" vertical="center" wrapText="1"/>
    </xf>
    <xf numFmtId="164" fontId="18" fillId="33" borderId="10" xfId="0" applyNumberFormat="1" applyFont="1" applyFill="1" applyBorder="1" applyAlignment="1">
      <alignment horizontal="center" vertical="center" wrapText="1"/>
    </xf>
    <xf numFmtId="164" fontId="18" fillId="33" borderId="32" xfId="0" applyNumberFormat="1" applyFont="1" applyFill="1" applyBorder="1" applyAlignment="1">
      <alignment horizontal="center" vertical="center" wrapText="1"/>
    </xf>
    <xf numFmtId="167" fontId="18" fillId="33" borderId="32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164" fontId="5" fillId="0" borderId="10" xfId="52" applyNumberFormat="1" applyFont="1" applyFill="1" applyBorder="1" applyAlignment="1">
      <alignment horizontal="left" vertical="center" wrapText="1"/>
      <protection/>
    </xf>
    <xf numFmtId="164" fontId="5" fillId="0" borderId="10" xfId="52" applyNumberFormat="1" applyFont="1" applyFill="1" applyBorder="1" applyAlignment="1">
      <alignment vertical="center" wrapText="1"/>
      <protection/>
    </xf>
    <xf numFmtId="0" fontId="18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top" wrapText="1"/>
    </xf>
    <xf numFmtId="49" fontId="17" fillId="0" borderId="32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164" fontId="17" fillId="33" borderId="32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 applyFill="1" applyAlignment="1">
      <alignment horizontal="center"/>
    </xf>
    <xf numFmtId="3" fontId="17" fillId="33" borderId="10" xfId="0" applyNumberFormat="1" applyFont="1" applyFill="1" applyBorder="1" applyAlignment="1">
      <alignment horizontal="center" vertical="center" wrapText="1"/>
    </xf>
    <xf numFmtId="164" fontId="18" fillId="0" borderId="11" xfId="52" applyNumberFormat="1" applyFont="1" applyFill="1" applyBorder="1" applyAlignment="1">
      <alignment horizontal="center" vertical="center" wrapText="1"/>
      <protection/>
    </xf>
    <xf numFmtId="164" fontId="18" fillId="0" borderId="47" xfId="52" applyNumberFormat="1" applyFont="1" applyFill="1" applyBorder="1" applyAlignment="1">
      <alignment horizontal="center" vertical="center" wrapText="1"/>
      <protection/>
    </xf>
    <xf numFmtId="164" fontId="18" fillId="0" borderId="10" xfId="52" applyNumberFormat="1" applyFont="1" applyFill="1" applyBorder="1" applyAlignment="1">
      <alignment horizontal="center" vertical="center" wrapText="1"/>
      <protection/>
    </xf>
    <xf numFmtId="165" fontId="18" fillId="0" borderId="48" xfId="0" applyNumberFormat="1" applyFont="1" applyFill="1" applyBorder="1" applyAlignment="1">
      <alignment horizontal="center" vertical="center"/>
    </xf>
    <xf numFmtId="165" fontId="18" fillId="0" borderId="28" xfId="0" applyNumberFormat="1" applyFont="1" applyFill="1" applyBorder="1" applyAlignment="1">
      <alignment horizontal="center" vertical="center"/>
    </xf>
    <xf numFmtId="165" fontId="18" fillId="0" borderId="49" xfId="0" applyNumberFormat="1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7" fillId="0" borderId="27" xfId="52" applyFont="1" applyFill="1" applyBorder="1" applyAlignment="1">
      <alignment horizontal="center" vertical="center" wrapText="1"/>
      <protection/>
    </xf>
    <xf numFmtId="0" fontId="17" fillId="0" borderId="29" xfId="52" applyFont="1" applyFill="1" applyBorder="1" applyAlignment="1">
      <alignment horizontal="center" vertical="center" wrapText="1"/>
      <protection/>
    </xf>
    <xf numFmtId="0" fontId="17" fillId="0" borderId="50" xfId="52" applyFont="1" applyFill="1" applyBorder="1" applyAlignment="1">
      <alignment horizontal="center" vertical="center" wrapText="1"/>
      <protection/>
    </xf>
    <xf numFmtId="0" fontId="17" fillId="33" borderId="27" xfId="52" applyFont="1" applyFill="1" applyBorder="1" applyAlignment="1">
      <alignment horizontal="center" vertical="center" wrapText="1"/>
      <protection/>
    </xf>
    <xf numFmtId="0" fontId="17" fillId="33" borderId="29" xfId="52" applyFont="1" applyFill="1" applyBorder="1" applyAlignment="1">
      <alignment horizontal="center" vertical="center" wrapText="1"/>
      <protection/>
    </xf>
    <xf numFmtId="0" fontId="17" fillId="33" borderId="50" xfId="52" applyFont="1" applyFill="1" applyBorder="1" applyAlignment="1">
      <alignment horizontal="center" vertical="center" wrapText="1"/>
      <protection/>
    </xf>
    <xf numFmtId="164" fontId="17" fillId="0" borderId="51" xfId="0" applyNumberFormat="1" applyFont="1" applyFill="1" applyBorder="1" applyAlignment="1">
      <alignment horizontal="center" vertical="center" wrapText="1"/>
    </xf>
    <xf numFmtId="164" fontId="17" fillId="0" borderId="24" xfId="0" applyNumberFormat="1" applyFont="1" applyFill="1" applyBorder="1" applyAlignment="1">
      <alignment horizontal="center" vertical="center" wrapText="1"/>
    </xf>
    <xf numFmtId="164" fontId="17" fillId="0" borderId="20" xfId="0" applyNumberFormat="1" applyFont="1" applyFill="1" applyBorder="1" applyAlignment="1">
      <alignment horizontal="center" vertical="center" wrapText="1"/>
    </xf>
    <xf numFmtId="164" fontId="17" fillId="0" borderId="29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center" vertical="center" wrapText="1"/>
    </xf>
    <xf numFmtId="3" fontId="17" fillId="33" borderId="10" xfId="0" applyNumberFormat="1" applyFont="1" applyFill="1" applyBorder="1" applyAlignment="1">
      <alignment horizontal="center" vertical="center" wrapText="1"/>
    </xf>
    <xf numFmtId="0" fontId="17" fillId="33" borderId="32" xfId="0" applyFont="1" applyFill="1" applyBorder="1" applyAlignment="1">
      <alignment horizontal="center" vertical="center" wrapText="1"/>
    </xf>
    <xf numFmtId="0" fontId="17" fillId="33" borderId="40" xfId="0" applyFont="1" applyFill="1" applyBorder="1" applyAlignment="1">
      <alignment horizontal="center" vertical="center" wrapText="1"/>
    </xf>
    <xf numFmtId="164" fontId="17" fillId="0" borderId="5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8" fillId="0" borderId="53" xfId="0" applyFont="1" applyFill="1" applyBorder="1" applyAlignment="1">
      <alignment horizontal="center" vertical="center" textRotation="90" wrapText="1"/>
    </xf>
    <xf numFmtId="0" fontId="18" fillId="0" borderId="54" xfId="0" applyFont="1" applyFill="1" applyBorder="1" applyAlignment="1">
      <alignment horizontal="center" vertical="center" textRotation="90" wrapText="1"/>
    </xf>
    <xf numFmtId="0" fontId="18" fillId="0" borderId="55" xfId="0" applyFont="1" applyFill="1" applyBorder="1" applyAlignment="1">
      <alignment horizontal="center" vertical="center" textRotation="90" wrapText="1"/>
    </xf>
    <xf numFmtId="0" fontId="18" fillId="0" borderId="56" xfId="0" applyFont="1" applyFill="1" applyBorder="1" applyAlignment="1">
      <alignment horizontal="center" vertical="center" textRotation="90" wrapText="1"/>
    </xf>
    <xf numFmtId="0" fontId="18" fillId="0" borderId="10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56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56" xfId="52" applyFont="1" applyFill="1" applyBorder="1" applyAlignment="1">
      <alignment horizontal="center" vertical="center" wrapText="1"/>
      <protection/>
    </xf>
    <xf numFmtId="0" fontId="18" fillId="0" borderId="10" xfId="52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/>
    </xf>
    <xf numFmtId="164" fontId="18" fillId="0" borderId="10" xfId="0" applyNumberFormat="1" applyFont="1" applyFill="1" applyBorder="1" applyAlignment="1">
      <alignment horizontal="center" vertical="center" wrapText="1"/>
    </xf>
    <xf numFmtId="164" fontId="5" fillId="0" borderId="29" xfId="0" applyNumberFormat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33" borderId="24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164" fontId="17" fillId="0" borderId="42" xfId="0" applyNumberFormat="1" applyFont="1" applyFill="1" applyBorder="1" applyAlignment="1">
      <alignment horizontal="center" vertical="center" wrapText="1"/>
    </xf>
    <xf numFmtId="164" fontId="17" fillId="0" borderId="43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164" fontId="5" fillId="0" borderId="52" xfId="0" applyNumberFormat="1" applyFont="1" applyFill="1" applyBorder="1" applyAlignment="1">
      <alignment horizontal="center" vertical="center" wrapText="1"/>
    </xf>
    <xf numFmtId="0" fontId="72" fillId="0" borderId="24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center" wrapText="1"/>
    </xf>
    <xf numFmtId="164" fontId="17" fillId="0" borderId="57" xfId="0" applyNumberFormat="1" applyFont="1" applyFill="1" applyBorder="1" applyAlignment="1">
      <alignment horizontal="center" vertical="center" wrapText="1"/>
    </xf>
    <xf numFmtId="164" fontId="17" fillId="0" borderId="50" xfId="0" applyNumberFormat="1" applyFont="1" applyFill="1" applyBorder="1" applyAlignment="1">
      <alignment horizontal="center" vertical="center" wrapText="1"/>
    </xf>
    <xf numFmtId="0" fontId="17" fillId="0" borderId="57" xfId="52" applyFont="1" applyFill="1" applyBorder="1" applyAlignment="1">
      <alignment horizontal="center" vertical="center" wrapText="1"/>
      <protection/>
    </xf>
    <xf numFmtId="0" fontId="17" fillId="0" borderId="57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0" fontId="17" fillId="33" borderId="57" xfId="0" applyFont="1" applyFill="1" applyBorder="1" applyAlignment="1">
      <alignment horizontal="center" vertical="center" wrapText="1"/>
    </xf>
    <xf numFmtId="0" fontId="17" fillId="33" borderId="5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164" fontId="17" fillId="0" borderId="58" xfId="0" applyNumberFormat="1" applyFont="1" applyFill="1" applyBorder="1" applyAlignment="1">
      <alignment horizontal="center" vertical="center" wrapText="1"/>
    </xf>
    <xf numFmtId="164" fontId="17" fillId="0" borderId="59" xfId="0" applyNumberFormat="1" applyFont="1" applyFill="1" applyBorder="1" applyAlignment="1">
      <alignment horizontal="center" vertical="center" wrapText="1"/>
    </xf>
    <xf numFmtId="164" fontId="5" fillId="0" borderId="57" xfId="0" applyNumberFormat="1" applyFont="1" applyFill="1" applyBorder="1" applyAlignment="1">
      <alignment horizontal="center" vertical="center" wrapText="1"/>
    </xf>
    <xf numFmtId="164" fontId="5" fillId="0" borderId="50" xfId="0" applyNumberFormat="1" applyFont="1" applyFill="1" applyBorder="1" applyAlignment="1">
      <alignment horizontal="center" vertical="center" wrapText="1"/>
    </xf>
    <xf numFmtId="165" fontId="17" fillId="0" borderId="25" xfId="0" applyNumberFormat="1" applyFont="1" applyFill="1" applyBorder="1" applyAlignment="1">
      <alignment horizontal="center" vertical="center"/>
    </xf>
    <xf numFmtId="165" fontId="17" fillId="0" borderId="28" xfId="0" applyNumberFormat="1" applyFont="1" applyFill="1" applyBorder="1" applyAlignment="1">
      <alignment horizontal="center" vertical="center"/>
    </xf>
    <xf numFmtId="165" fontId="17" fillId="0" borderId="60" xfId="0" applyNumberFormat="1" applyFont="1" applyFill="1" applyBorder="1" applyAlignment="1">
      <alignment horizontal="center" vertical="center"/>
    </xf>
    <xf numFmtId="166" fontId="17" fillId="0" borderId="24" xfId="0" applyNumberFormat="1" applyFont="1" applyFill="1" applyBorder="1" applyAlignment="1">
      <alignment horizontal="center" vertical="center"/>
    </xf>
    <xf numFmtId="166" fontId="17" fillId="0" borderId="29" xfId="0" applyNumberFormat="1" applyFont="1" applyFill="1" applyBorder="1" applyAlignment="1">
      <alignment horizontal="center" vertical="center"/>
    </xf>
    <xf numFmtId="166" fontId="17" fillId="0" borderId="52" xfId="0" applyNumberFormat="1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17" fillId="33" borderId="29" xfId="0" applyFont="1" applyFill="1" applyBorder="1" applyAlignment="1">
      <alignment horizontal="center" vertical="center" wrapText="1"/>
    </xf>
    <xf numFmtId="0" fontId="17" fillId="33" borderId="52" xfId="0" applyFont="1" applyFill="1" applyBorder="1" applyAlignment="1">
      <alignment horizontal="center" vertical="center" wrapText="1"/>
    </xf>
    <xf numFmtId="49" fontId="17" fillId="0" borderId="25" xfId="0" applyNumberFormat="1" applyFont="1" applyFill="1" applyBorder="1" applyAlignment="1">
      <alignment horizontal="center" vertical="center"/>
    </xf>
    <xf numFmtId="49" fontId="17" fillId="0" borderId="28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49" fontId="17" fillId="0" borderId="29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49" fontId="18" fillId="0" borderId="48" xfId="0" applyNumberFormat="1" applyFont="1" applyFill="1" applyBorder="1" applyAlignment="1">
      <alignment horizontal="center" vertical="top"/>
    </xf>
    <xf numFmtId="49" fontId="18" fillId="0" borderId="28" xfId="0" applyNumberFormat="1" applyFont="1" applyFill="1" applyBorder="1" applyAlignment="1">
      <alignment horizontal="center" vertical="top"/>
    </xf>
    <xf numFmtId="49" fontId="18" fillId="0" borderId="19" xfId="0" applyNumberFormat="1" applyFont="1" applyFill="1" applyBorder="1" applyAlignment="1">
      <alignment horizontal="center" vertical="top"/>
    </xf>
    <xf numFmtId="49" fontId="17" fillId="0" borderId="27" xfId="0" applyNumberFormat="1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vertical="center" wrapText="1"/>
    </xf>
    <xf numFmtId="0" fontId="17" fillId="0" borderId="29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49" fontId="17" fillId="0" borderId="24" xfId="0" applyNumberFormat="1" applyFont="1" applyFill="1" applyBorder="1" applyAlignment="1">
      <alignment horizontal="center" vertical="top"/>
    </xf>
    <xf numFmtId="49" fontId="17" fillId="0" borderId="29" xfId="0" applyNumberFormat="1" applyFont="1" applyFill="1" applyBorder="1" applyAlignment="1">
      <alignment horizontal="center" vertical="top"/>
    </xf>
    <xf numFmtId="0" fontId="17" fillId="0" borderId="22" xfId="0" applyFont="1" applyFill="1" applyBorder="1" applyAlignment="1">
      <alignment vertical="top" wrapText="1"/>
    </xf>
    <xf numFmtId="0" fontId="17" fillId="0" borderId="27" xfId="0" applyFont="1" applyFill="1" applyBorder="1" applyAlignment="1">
      <alignment horizontal="center" vertical="center" wrapText="1"/>
    </xf>
    <xf numFmtId="164" fontId="18" fillId="0" borderId="61" xfId="0" applyNumberFormat="1" applyFont="1" applyFill="1" applyBorder="1" applyAlignment="1">
      <alignment horizontal="center" vertical="center" wrapText="1"/>
    </xf>
    <xf numFmtId="164" fontId="18" fillId="0" borderId="51" xfId="0" applyNumberFormat="1" applyFont="1" applyFill="1" applyBorder="1" applyAlignment="1">
      <alignment horizontal="center" vertical="center" wrapText="1"/>
    </xf>
    <xf numFmtId="164" fontId="18" fillId="0" borderId="43" xfId="0" applyNumberFormat="1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164" fontId="18" fillId="0" borderId="27" xfId="0" applyNumberFormat="1" applyFont="1" applyFill="1" applyBorder="1" applyAlignment="1">
      <alignment horizontal="center" vertical="center" wrapText="1"/>
    </xf>
    <xf numFmtId="164" fontId="18" fillId="0" borderId="29" xfId="0" applyNumberFormat="1" applyFont="1" applyFill="1" applyBorder="1" applyAlignment="1">
      <alignment horizontal="center" vertical="center" wrapText="1"/>
    </xf>
    <xf numFmtId="164" fontId="18" fillId="0" borderId="20" xfId="0" applyNumberFormat="1" applyFont="1" applyFill="1" applyBorder="1" applyAlignment="1">
      <alignment horizontal="center" vertical="center" wrapText="1"/>
    </xf>
    <xf numFmtId="164" fontId="17" fillId="0" borderId="22" xfId="0" applyNumberFormat="1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164" fontId="17" fillId="0" borderId="41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29" xfId="0" applyNumberFormat="1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49" fontId="71" fillId="0" borderId="25" xfId="0" applyNumberFormat="1" applyFont="1" applyFill="1" applyBorder="1" applyAlignment="1">
      <alignment horizontal="center" vertical="center"/>
    </xf>
    <xf numFmtId="49" fontId="71" fillId="0" borderId="19" xfId="0" applyNumberFormat="1" applyFont="1" applyFill="1" applyBorder="1" applyAlignment="1">
      <alignment horizontal="center" vertical="center"/>
    </xf>
    <xf numFmtId="49" fontId="71" fillId="0" borderId="24" xfId="0" applyNumberFormat="1" applyFont="1" applyFill="1" applyBorder="1" applyAlignment="1">
      <alignment horizontal="center" vertical="center"/>
    </xf>
    <xf numFmtId="49" fontId="71" fillId="0" borderId="20" xfId="0" applyNumberFormat="1" applyFont="1" applyFill="1" applyBorder="1" applyAlignment="1">
      <alignment horizontal="center" vertical="center"/>
    </xf>
    <xf numFmtId="164" fontId="18" fillId="0" borderId="27" xfId="0" applyNumberFormat="1" applyFont="1" applyFill="1" applyBorder="1" applyAlignment="1">
      <alignment vertical="center" wrapText="1"/>
    </xf>
    <xf numFmtId="164" fontId="18" fillId="0" borderId="20" xfId="0" applyNumberFormat="1" applyFont="1" applyFill="1" applyBorder="1" applyAlignment="1">
      <alignment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18" fillId="0" borderId="62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27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33" borderId="27" xfId="0" applyFont="1" applyFill="1" applyBorder="1" applyAlignment="1">
      <alignment horizontal="center" vertical="center" wrapText="1"/>
    </xf>
    <xf numFmtId="164" fontId="18" fillId="0" borderId="61" xfId="0" applyNumberFormat="1" applyFont="1" applyFill="1" applyBorder="1" applyAlignment="1">
      <alignment vertical="center" wrapText="1"/>
    </xf>
    <xf numFmtId="0" fontId="17" fillId="0" borderId="43" xfId="0" applyFont="1" applyBorder="1" applyAlignment="1">
      <alignment vertical="center" wrapText="1"/>
    </xf>
    <xf numFmtId="164" fontId="6" fillId="0" borderId="27" xfId="0" applyNumberFormat="1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166" fontId="17" fillId="0" borderId="20" xfId="0" applyNumberFormat="1" applyFont="1" applyFill="1" applyBorder="1" applyAlignment="1">
      <alignment horizontal="center" vertical="center"/>
    </xf>
    <xf numFmtId="165" fontId="17" fillId="0" borderId="19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164" fontId="17" fillId="0" borderId="63" xfId="0" applyNumberFormat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vertical="top" wrapText="1"/>
    </xf>
    <xf numFmtId="0" fontId="17" fillId="0" borderId="20" xfId="0" applyFont="1" applyFill="1" applyBorder="1" applyAlignment="1">
      <alignment vertical="top" wrapText="1"/>
    </xf>
    <xf numFmtId="0" fontId="17" fillId="0" borderId="27" xfId="0" applyFont="1" applyFill="1" applyBorder="1" applyAlignment="1">
      <alignment horizontal="left" vertical="center" wrapText="1"/>
    </xf>
    <xf numFmtId="0" fontId="17" fillId="33" borderId="32" xfId="0" applyFont="1" applyFill="1" applyBorder="1" applyAlignment="1">
      <alignment horizontal="left" vertical="center" wrapText="1"/>
    </xf>
    <xf numFmtId="0" fontId="17" fillId="33" borderId="40" xfId="0" applyFont="1" applyFill="1" applyBorder="1" applyAlignment="1">
      <alignment horizontal="left" vertical="center" wrapText="1"/>
    </xf>
    <xf numFmtId="3" fontId="17" fillId="0" borderId="64" xfId="0" applyNumberFormat="1" applyFont="1" applyFill="1" applyBorder="1" applyAlignment="1">
      <alignment horizontal="center" vertical="center" wrapText="1"/>
    </xf>
    <xf numFmtId="3" fontId="17" fillId="0" borderId="65" xfId="0" applyNumberFormat="1" applyFont="1" applyFill="1" applyBorder="1" applyAlignment="1">
      <alignment horizontal="center" vertical="center" wrapText="1"/>
    </xf>
    <xf numFmtId="164" fontId="17" fillId="0" borderId="66" xfId="0" applyNumberFormat="1" applyFont="1" applyFill="1" applyBorder="1" applyAlignment="1">
      <alignment horizontal="center" vertical="center" wrapText="1"/>
    </xf>
    <xf numFmtId="164" fontId="17" fillId="0" borderId="67" xfId="0" applyNumberFormat="1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textRotation="90" wrapText="1"/>
    </xf>
    <xf numFmtId="0" fontId="17" fillId="0" borderId="54" xfId="0" applyFont="1" applyFill="1" applyBorder="1" applyAlignment="1">
      <alignment horizontal="center" vertical="center" textRotation="90" wrapText="1"/>
    </xf>
    <xf numFmtId="0" fontId="17" fillId="0" borderId="55" xfId="0" applyFont="1" applyFill="1" applyBorder="1" applyAlignment="1">
      <alignment horizontal="center" vertical="center" textRotation="90" wrapText="1"/>
    </xf>
    <xf numFmtId="0" fontId="17" fillId="0" borderId="56" xfId="0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 textRotation="90" wrapText="1"/>
    </xf>
    <xf numFmtId="0" fontId="17" fillId="0" borderId="11" xfId="0" applyFont="1" applyFill="1" applyBorder="1" applyAlignment="1">
      <alignment horizontal="center" vertical="center" textRotation="90" wrapText="1"/>
    </xf>
    <xf numFmtId="0" fontId="17" fillId="0" borderId="56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56" xfId="52" applyFont="1" applyFill="1" applyBorder="1" applyAlignment="1">
      <alignment horizontal="center" vertical="center" wrapText="1"/>
      <protection/>
    </xf>
    <xf numFmtId="0" fontId="17" fillId="0" borderId="10" xfId="52" applyFont="1" applyFill="1" applyBorder="1" applyAlignment="1">
      <alignment horizontal="center" vertical="center" wrapText="1"/>
      <protection/>
    </xf>
    <xf numFmtId="0" fontId="17" fillId="0" borderId="11" xfId="52" applyFont="1" applyFill="1" applyBorder="1" applyAlignment="1">
      <alignment horizontal="center" vertical="center" wrapText="1"/>
      <protection/>
    </xf>
    <xf numFmtId="165" fontId="18" fillId="0" borderId="48" xfId="0" applyNumberFormat="1" applyFont="1" applyFill="1" applyBorder="1" applyAlignment="1">
      <alignment horizontal="right" vertical="center"/>
    </xf>
    <xf numFmtId="165" fontId="18" fillId="0" borderId="28" xfId="0" applyNumberFormat="1" applyFont="1" applyFill="1" applyBorder="1" applyAlignment="1">
      <alignment horizontal="right" vertical="center"/>
    </xf>
    <xf numFmtId="165" fontId="18" fillId="0" borderId="49" xfId="0" applyNumberFormat="1" applyFont="1" applyFill="1" applyBorder="1" applyAlignment="1">
      <alignment horizontal="right" vertical="center"/>
    </xf>
    <xf numFmtId="0" fontId="18" fillId="0" borderId="27" xfId="0" applyFont="1" applyFill="1" applyBorder="1" applyAlignment="1">
      <alignment horizontal="left" vertical="center" wrapText="1"/>
    </xf>
    <xf numFmtId="0" fontId="18" fillId="0" borderId="29" xfId="0" applyFont="1" applyFill="1" applyBorder="1" applyAlignment="1">
      <alignment horizontal="left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0" fontId="17" fillId="0" borderId="57" xfId="52" applyFont="1" applyFill="1" applyBorder="1" applyAlignment="1">
      <alignment horizontal="left" vertical="center" wrapText="1"/>
      <protection/>
    </xf>
    <xf numFmtId="0" fontId="17" fillId="0" borderId="50" xfId="52" applyFont="1" applyFill="1" applyBorder="1" applyAlignment="1">
      <alignment horizontal="left" vertical="center" wrapText="1"/>
      <protection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0" fontId="18" fillId="0" borderId="10" xfId="0" applyFont="1" applyFill="1" applyBorder="1" applyAlignment="1">
      <alignment vertical="center"/>
    </xf>
    <xf numFmtId="165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167" fontId="18" fillId="33" borderId="10" xfId="0" applyNumberFormat="1" applyFont="1" applyFill="1" applyBorder="1" applyAlignment="1">
      <alignment horizontal="center" vertical="center" wrapText="1"/>
    </xf>
    <xf numFmtId="164" fontId="18" fillId="33" borderId="10" xfId="0" applyNumberFormat="1" applyFont="1" applyFill="1" applyBorder="1" applyAlignment="1">
      <alignment horizontal="center" vertical="center" wrapText="1"/>
    </xf>
    <xf numFmtId="164" fontId="18" fillId="33" borderId="32" xfId="0" applyNumberFormat="1" applyFont="1" applyFill="1" applyBorder="1" applyAlignment="1">
      <alignment horizontal="center" vertical="center" wrapText="1"/>
    </xf>
    <xf numFmtId="164" fontId="18" fillId="33" borderId="38" xfId="0" applyNumberFormat="1" applyFont="1" applyFill="1" applyBorder="1" applyAlignment="1">
      <alignment horizontal="center" vertical="center" wrapText="1"/>
    </xf>
    <xf numFmtId="164" fontId="18" fillId="33" borderId="40" xfId="0" applyNumberFormat="1" applyFont="1" applyFill="1" applyBorder="1" applyAlignment="1">
      <alignment horizontal="center" vertical="center" wrapText="1"/>
    </xf>
    <xf numFmtId="167" fontId="18" fillId="33" borderId="32" xfId="0" applyNumberFormat="1" applyFont="1" applyFill="1" applyBorder="1" applyAlignment="1">
      <alignment horizontal="center" vertical="center" wrapText="1"/>
    </xf>
    <xf numFmtId="167" fontId="18" fillId="33" borderId="38" xfId="0" applyNumberFormat="1" applyFont="1" applyFill="1" applyBorder="1" applyAlignment="1">
      <alignment horizontal="center" vertical="center" wrapText="1"/>
    </xf>
    <xf numFmtId="167" fontId="18" fillId="33" borderId="40" xfId="0" applyNumberFormat="1" applyFont="1" applyFill="1" applyBorder="1" applyAlignment="1">
      <alignment horizontal="center" vertical="center" wrapText="1"/>
    </xf>
    <xf numFmtId="164" fontId="17" fillId="33" borderId="68" xfId="0" applyNumberFormat="1" applyFont="1" applyFill="1" applyBorder="1" applyAlignment="1">
      <alignment horizontal="center" vertical="center" wrapText="1"/>
    </xf>
    <xf numFmtId="164" fontId="17" fillId="33" borderId="56" xfId="0" applyNumberFormat="1" applyFont="1" applyFill="1" applyBorder="1" applyAlignment="1">
      <alignment horizontal="center" vertical="center" wrapText="1"/>
    </xf>
    <xf numFmtId="164" fontId="17" fillId="33" borderId="69" xfId="0" applyNumberFormat="1" applyFont="1" applyFill="1" applyBorder="1" applyAlignment="1">
      <alignment horizontal="center" vertical="center" wrapText="1"/>
    </xf>
    <xf numFmtId="164" fontId="17" fillId="33" borderId="55" xfId="0" applyNumberFormat="1" applyFont="1" applyFill="1" applyBorder="1" applyAlignment="1">
      <alignment horizontal="center" vertical="center" wrapText="1"/>
    </xf>
    <xf numFmtId="164" fontId="17" fillId="33" borderId="11" xfId="0" applyNumberFormat="1" applyFont="1" applyFill="1" applyBorder="1" applyAlignment="1">
      <alignment horizontal="center" vertical="center" wrapText="1"/>
    </xf>
    <xf numFmtId="164" fontId="17" fillId="33" borderId="70" xfId="0" applyNumberFormat="1" applyFont="1" applyFill="1" applyBorder="1" applyAlignment="1">
      <alignment horizontal="center" vertical="center" wrapText="1"/>
    </xf>
    <xf numFmtId="0" fontId="17" fillId="0" borderId="71" xfId="0" applyFont="1" applyFill="1" applyBorder="1" applyAlignment="1">
      <alignment horizontal="center" vertical="center" textRotation="90" wrapText="1"/>
    </xf>
    <xf numFmtId="0" fontId="17" fillId="0" borderId="32" xfId="0" applyFont="1" applyFill="1" applyBorder="1" applyAlignment="1">
      <alignment horizontal="center" vertical="center" textRotation="90" wrapText="1"/>
    </xf>
    <xf numFmtId="0" fontId="17" fillId="0" borderId="72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164" fontId="17" fillId="0" borderId="73" xfId="0" applyNumberFormat="1" applyFont="1" applyFill="1" applyBorder="1" applyAlignment="1">
      <alignment horizontal="center" vertical="top" wrapText="1"/>
    </xf>
    <xf numFmtId="164" fontId="17" fillId="0" borderId="74" xfId="0" applyNumberFormat="1" applyFont="1" applyFill="1" applyBorder="1" applyAlignment="1">
      <alignment horizontal="center" vertical="top" wrapText="1"/>
    </xf>
    <xf numFmtId="164" fontId="17" fillId="0" borderId="75" xfId="0" applyNumberFormat="1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left" wrapText="1"/>
    </xf>
    <xf numFmtId="0" fontId="30" fillId="0" borderId="76" xfId="0" applyFont="1" applyFill="1" applyBorder="1" applyAlignment="1">
      <alignment horizontal="left" wrapText="1"/>
    </xf>
    <xf numFmtId="0" fontId="30" fillId="0" borderId="10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7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0</xdr:rowOff>
    </xdr:from>
    <xdr:to>
      <xdr:col>2</xdr:col>
      <xdr:colOff>3981450</xdr:colOff>
      <xdr:row>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0075" y="0"/>
          <a:ext cx="66294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Методика расчета индикаторов бюджетных программ и бюджетных мер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5"/>
  <sheetViews>
    <sheetView tabSelected="1" zoomScale="43" zoomScaleNormal="43" zoomScaleSheetLayoutView="70" zoomScalePageLayoutView="90" workbookViewId="0" topLeftCell="A5">
      <pane xSplit="7" ySplit="4" topLeftCell="H72" activePane="bottomRight" state="frozen"/>
      <selection pane="topLeft" activeCell="A5" sqref="A5"/>
      <selection pane="topRight" activeCell="I5" sqref="I5"/>
      <selection pane="bottomLeft" activeCell="A8" sqref="A8"/>
      <selection pane="bottomRight" activeCell="A5" sqref="A5:S5"/>
    </sheetView>
  </sheetViews>
  <sheetFormatPr defaultColWidth="12.28125" defaultRowHeight="12.75"/>
  <cols>
    <col min="1" max="1" width="9.8515625" style="3" customWidth="1"/>
    <col min="2" max="2" width="7.140625" style="3" customWidth="1"/>
    <col min="3" max="3" width="7.7109375" style="3" customWidth="1"/>
    <col min="4" max="4" width="38.140625" style="3" customWidth="1"/>
    <col min="5" max="5" width="12.28125" style="1" customWidth="1"/>
    <col min="6" max="6" width="16.57421875" style="1" customWidth="1"/>
    <col min="7" max="7" width="19.7109375" style="1" customWidth="1"/>
    <col min="8" max="8" width="46.28125" style="2" customWidth="1"/>
    <col min="9" max="9" width="23.7109375" style="2" customWidth="1"/>
    <col min="10" max="10" width="15.7109375" style="2" hidden="1" customWidth="1"/>
    <col min="11" max="13" width="15.7109375" style="2" customWidth="1"/>
    <col min="14" max="14" width="17.57421875" style="2" customWidth="1"/>
    <col min="15" max="15" width="5.7109375" style="2" hidden="1" customWidth="1"/>
    <col min="16" max="18" width="18.28125" style="2" customWidth="1"/>
    <col min="19" max="19" width="18.8515625" style="2" customWidth="1"/>
    <col min="20" max="20" width="25.140625" style="3" customWidth="1"/>
    <col min="21" max="16384" width="12.28125" style="3" customWidth="1"/>
  </cols>
  <sheetData>
    <row r="1" spans="1:4" ht="66.75" customHeight="1">
      <c r="A1" s="369" t="s">
        <v>0</v>
      </c>
      <c r="B1" s="369"/>
      <c r="C1" s="369"/>
      <c r="D1" s="369"/>
    </row>
    <row r="2" spans="1:19" ht="12.75">
      <c r="A2" s="370" t="s">
        <v>1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</row>
    <row r="3" spans="1:19" ht="21" customHeight="1">
      <c r="A3" s="372" t="s">
        <v>2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</row>
    <row r="4" spans="4:19" s="4" customFormat="1" ht="71.25" customHeight="1">
      <c r="D4" s="5"/>
      <c r="E4" s="6"/>
      <c r="F4" s="6"/>
      <c r="G4" s="6"/>
      <c r="H4" s="7"/>
      <c r="I4" s="7"/>
      <c r="J4" s="7"/>
      <c r="K4" s="7"/>
      <c r="L4" s="7"/>
      <c r="M4" s="7"/>
      <c r="N4" s="7"/>
      <c r="O4" s="7"/>
      <c r="P4" s="8"/>
      <c r="Q4" s="8"/>
      <c r="R4" s="8"/>
      <c r="S4" s="8"/>
    </row>
    <row r="5" spans="1:19" s="4" customFormat="1" ht="61.5" customHeight="1" thickBot="1">
      <c r="A5" s="385" t="s">
        <v>361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</row>
    <row r="6" spans="1:19" s="4" customFormat="1" ht="71.25" customHeight="1">
      <c r="A6" s="373" t="s">
        <v>3</v>
      </c>
      <c r="B6" s="376" t="s">
        <v>4</v>
      </c>
      <c r="C6" s="376" t="s">
        <v>5</v>
      </c>
      <c r="D6" s="379" t="s">
        <v>6</v>
      </c>
      <c r="E6" s="382" t="s">
        <v>7</v>
      </c>
      <c r="F6" s="382" t="s">
        <v>8</v>
      </c>
      <c r="G6" s="382" t="s">
        <v>9</v>
      </c>
      <c r="H6" s="387" t="s">
        <v>239</v>
      </c>
      <c r="I6" s="387" t="s">
        <v>10</v>
      </c>
      <c r="J6" s="387" t="s">
        <v>232</v>
      </c>
      <c r="K6" s="387"/>
      <c r="L6" s="387"/>
      <c r="M6" s="387"/>
      <c r="N6" s="387"/>
      <c r="O6" s="387" t="s">
        <v>240</v>
      </c>
      <c r="P6" s="387"/>
      <c r="Q6" s="387"/>
      <c r="R6" s="387"/>
      <c r="S6" s="387"/>
    </row>
    <row r="7" spans="1:19" s="4" customFormat="1" ht="87.75" customHeight="1">
      <c r="A7" s="374"/>
      <c r="B7" s="377"/>
      <c r="C7" s="377"/>
      <c r="D7" s="380"/>
      <c r="E7" s="383"/>
      <c r="F7" s="383"/>
      <c r="G7" s="383"/>
      <c r="H7" s="387"/>
      <c r="I7" s="387"/>
      <c r="J7" s="152" t="s">
        <v>233</v>
      </c>
      <c r="K7" s="387" t="s">
        <v>237</v>
      </c>
      <c r="L7" s="387"/>
      <c r="M7" s="387"/>
      <c r="N7" s="387"/>
      <c r="O7" s="152" t="s">
        <v>233</v>
      </c>
      <c r="P7" s="387" t="s">
        <v>241</v>
      </c>
      <c r="Q7" s="387"/>
      <c r="R7" s="387"/>
      <c r="S7" s="387"/>
    </row>
    <row r="8" spans="1:19" s="4" customFormat="1" ht="69" customHeight="1" thickBot="1">
      <c r="A8" s="375"/>
      <c r="B8" s="378"/>
      <c r="C8" s="378"/>
      <c r="D8" s="381"/>
      <c r="E8" s="384"/>
      <c r="F8" s="384"/>
      <c r="G8" s="384"/>
      <c r="H8" s="387"/>
      <c r="I8" s="387"/>
      <c r="J8" s="114" t="s">
        <v>11</v>
      </c>
      <c r="K8" s="341" t="s">
        <v>234</v>
      </c>
      <c r="L8" s="341" t="s">
        <v>235</v>
      </c>
      <c r="M8" s="341" t="s">
        <v>236</v>
      </c>
      <c r="N8" s="342" t="s">
        <v>238</v>
      </c>
      <c r="O8" s="343" t="s">
        <v>11</v>
      </c>
      <c r="P8" s="343" t="s">
        <v>234</v>
      </c>
      <c r="Q8" s="343" t="s">
        <v>235</v>
      </c>
      <c r="R8" s="343" t="s">
        <v>236</v>
      </c>
      <c r="S8" s="343" t="s">
        <v>238</v>
      </c>
    </row>
    <row r="9" spans="1:19" s="9" customFormat="1" ht="81">
      <c r="A9" s="344">
        <v>1</v>
      </c>
      <c r="B9" s="347"/>
      <c r="C9" s="347"/>
      <c r="D9" s="350" t="s">
        <v>226</v>
      </c>
      <c r="E9" s="352" t="s">
        <v>12</v>
      </c>
      <c r="F9" s="355" t="s">
        <v>13</v>
      </c>
      <c r="G9" s="350"/>
      <c r="H9" s="108" t="s">
        <v>14</v>
      </c>
      <c r="I9" s="109" t="s">
        <v>15</v>
      </c>
      <c r="J9" s="16">
        <v>14.8</v>
      </c>
      <c r="K9" s="16" t="s">
        <v>16</v>
      </c>
      <c r="L9" s="259">
        <v>15.1</v>
      </c>
      <c r="M9" s="259">
        <v>15.1</v>
      </c>
      <c r="N9" s="285">
        <v>100</v>
      </c>
      <c r="O9" s="358">
        <f>SUM(O13:O25)</f>
        <v>74103.28981085695</v>
      </c>
      <c r="P9" s="388">
        <f>SUM(P13:P28)</f>
        <v>81152.1</v>
      </c>
      <c r="Q9" s="388">
        <f>SUM(Q13:Q28)</f>
        <v>83678</v>
      </c>
      <c r="R9" s="358">
        <f>SUM(R13:R25)</f>
        <v>76095.32356</v>
      </c>
      <c r="S9" s="358">
        <f>SUM(S13:S25)</f>
        <v>964.5852210911947</v>
      </c>
    </row>
    <row r="10" spans="1:19" s="9" customFormat="1" ht="81">
      <c r="A10" s="345"/>
      <c r="B10" s="348"/>
      <c r="C10" s="348"/>
      <c r="D10" s="351"/>
      <c r="E10" s="353"/>
      <c r="F10" s="356"/>
      <c r="G10" s="351"/>
      <c r="H10" s="108" t="s">
        <v>17</v>
      </c>
      <c r="I10" s="109" t="s">
        <v>18</v>
      </c>
      <c r="J10" s="16">
        <v>30.4</v>
      </c>
      <c r="K10" s="16" t="s">
        <v>19</v>
      </c>
      <c r="L10" s="259">
        <v>24.8</v>
      </c>
      <c r="M10" s="259">
        <v>24.8</v>
      </c>
      <c r="N10" s="285">
        <v>100</v>
      </c>
      <c r="O10" s="358"/>
      <c r="P10" s="388"/>
      <c r="Q10" s="388"/>
      <c r="R10" s="358"/>
      <c r="S10" s="358"/>
    </row>
    <row r="11" spans="1:19" s="9" customFormat="1" ht="81">
      <c r="A11" s="345"/>
      <c r="B11" s="348"/>
      <c r="C11" s="348"/>
      <c r="D11" s="351"/>
      <c r="E11" s="353"/>
      <c r="F11" s="356"/>
      <c r="G11" s="351"/>
      <c r="H11" s="108" t="s">
        <v>20</v>
      </c>
      <c r="I11" s="109" t="s">
        <v>15</v>
      </c>
      <c r="J11" s="16">
        <v>17.3</v>
      </c>
      <c r="K11" s="16" t="s">
        <v>21</v>
      </c>
      <c r="L11" s="259">
        <v>17.4</v>
      </c>
      <c r="M11" s="259">
        <v>17.4</v>
      </c>
      <c r="N11" s="285">
        <v>100</v>
      </c>
      <c r="O11" s="358"/>
      <c r="P11" s="388"/>
      <c r="Q11" s="388"/>
      <c r="R11" s="358"/>
      <c r="S11" s="358"/>
    </row>
    <row r="12" spans="1:19" s="9" customFormat="1" ht="40.5">
      <c r="A12" s="346"/>
      <c r="B12" s="349"/>
      <c r="C12" s="349"/>
      <c r="D12" s="351"/>
      <c r="E12" s="354"/>
      <c r="F12" s="357"/>
      <c r="G12" s="351"/>
      <c r="H12" s="108" t="s">
        <v>22</v>
      </c>
      <c r="I12" s="109" t="s">
        <v>23</v>
      </c>
      <c r="J12" s="16">
        <v>265.7</v>
      </c>
      <c r="K12" s="16">
        <v>262.9</v>
      </c>
      <c r="L12" s="259">
        <v>266.2</v>
      </c>
      <c r="M12" s="259">
        <v>266.2</v>
      </c>
      <c r="N12" s="285">
        <v>100</v>
      </c>
      <c r="O12" s="358"/>
      <c r="P12" s="388"/>
      <c r="Q12" s="388"/>
      <c r="R12" s="358"/>
      <c r="S12" s="358"/>
    </row>
    <row r="13" spans="1:19" s="9" customFormat="1" ht="60.75">
      <c r="A13" s="17">
        <v>1</v>
      </c>
      <c r="B13" s="18">
        <v>1</v>
      </c>
      <c r="C13" s="19"/>
      <c r="D13" s="20" t="s">
        <v>24</v>
      </c>
      <c r="E13" s="21" t="s">
        <v>12</v>
      </c>
      <c r="F13" s="22" t="s">
        <v>13</v>
      </c>
      <c r="G13" s="21" t="s">
        <v>25</v>
      </c>
      <c r="H13" s="108" t="s">
        <v>26</v>
      </c>
      <c r="I13" s="109" t="s">
        <v>27</v>
      </c>
      <c r="J13" s="109">
        <v>15.5</v>
      </c>
      <c r="K13" s="109">
        <v>15.5</v>
      </c>
      <c r="L13" s="38">
        <v>16.7</v>
      </c>
      <c r="M13" s="38">
        <v>17</v>
      </c>
      <c r="N13" s="272">
        <v>101.7</v>
      </c>
      <c r="O13" s="281">
        <v>3206.4</v>
      </c>
      <c r="P13" s="136">
        <f>'1.2'!M9</f>
        <v>3685.6</v>
      </c>
      <c r="Q13" s="24">
        <f>'1.2'!N9</f>
        <v>4270.5</v>
      </c>
      <c r="R13" s="24">
        <f>'1.2'!O9</f>
        <v>4270.5</v>
      </c>
      <c r="S13" s="25">
        <f>R13/Q13*100</f>
        <v>100</v>
      </c>
    </row>
    <row r="14" spans="1:19" s="4" customFormat="1" ht="116.25" customHeight="1">
      <c r="A14" s="26">
        <v>1</v>
      </c>
      <c r="B14" s="27">
        <v>2</v>
      </c>
      <c r="C14" s="28">
        <v>0</v>
      </c>
      <c r="D14" s="404" t="s">
        <v>28</v>
      </c>
      <c r="E14" s="405" t="s">
        <v>12</v>
      </c>
      <c r="F14" s="407" t="s">
        <v>29</v>
      </c>
      <c r="G14" s="409" t="s">
        <v>30</v>
      </c>
      <c r="H14" s="108" t="s">
        <v>31</v>
      </c>
      <c r="I14" s="109" t="s">
        <v>27</v>
      </c>
      <c r="J14" s="29">
        <v>13.1</v>
      </c>
      <c r="K14" s="29">
        <v>13</v>
      </c>
      <c r="L14" s="260">
        <v>13</v>
      </c>
      <c r="M14" s="38">
        <v>10.8</v>
      </c>
      <c r="N14" s="285">
        <v>83</v>
      </c>
      <c r="O14" s="411">
        <f>'1.2'!M10</f>
        <v>3349.8</v>
      </c>
      <c r="P14" s="413">
        <f>'1.2'!M10</f>
        <v>3349.8</v>
      </c>
      <c r="Q14" s="402">
        <f>'1.2'!O10</f>
        <v>3763.6</v>
      </c>
      <c r="R14" s="402">
        <f>'1.2'!O10</f>
        <v>3763.6</v>
      </c>
      <c r="S14" s="402">
        <f>R14/Q14*100</f>
        <v>100</v>
      </c>
    </row>
    <row r="15" spans="1:19" s="4" customFormat="1" ht="50.25" customHeight="1">
      <c r="A15" s="30"/>
      <c r="B15" s="31"/>
      <c r="C15" s="32"/>
      <c r="D15" s="354"/>
      <c r="E15" s="406"/>
      <c r="F15" s="408"/>
      <c r="G15" s="410"/>
      <c r="H15" s="108" t="s">
        <v>32</v>
      </c>
      <c r="I15" s="109" t="s">
        <v>27</v>
      </c>
      <c r="J15" s="38">
        <v>4.6</v>
      </c>
      <c r="K15" s="38" t="s">
        <v>257</v>
      </c>
      <c r="L15" s="38" t="s">
        <v>257</v>
      </c>
      <c r="M15" s="38">
        <v>2.2</v>
      </c>
      <c r="N15" s="285">
        <v>44</v>
      </c>
      <c r="O15" s="412"/>
      <c r="P15" s="414"/>
      <c r="Q15" s="403"/>
      <c r="R15" s="403"/>
      <c r="S15" s="403"/>
    </row>
    <row r="16" spans="1:20" s="4" customFormat="1" ht="115.5" customHeight="1">
      <c r="A16" s="17">
        <v>1</v>
      </c>
      <c r="B16" s="18">
        <v>3</v>
      </c>
      <c r="C16" s="33">
        <v>0</v>
      </c>
      <c r="D16" s="34" t="s">
        <v>33</v>
      </c>
      <c r="E16" s="35" t="s">
        <v>12</v>
      </c>
      <c r="F16" s="36" t="s">
        <v>34</v>
      </c>
      <c r="G16" s="35" t="s">
        <v>35</v>
      </c>
      <c r="H16" s="222" t="s">
        <v>36</v>
      </c>
      <c r="I16" s="261" t="s">
        <v>37</v>
      </c>
      <c r="J16" s="261">
        <v>49100</v>
      </c>
      <c r="K16" s="261">
        <v>49500</v>
      </c>
      <c r="L16" s="263">
        <v>49500</v>
      </c>
      <c r="M16" s="263">
        <v>44302</v>
      </c>
      <c r="N16" s="272">
        <v>89.4</v>
      </c>
      <c r="O16" s="25">
        <v>4067.5</v>
      </c>
      <c r="P16" s="136">
        <f>'1.2'!M11</f>
        <v>4378.9</v>
      </c>
      <c r="Q16" s="23">
        <f>'1.2'!N11</f>
        <v>5109.8</v>
      </c>
      <c r="R16" s="23">
        <f>'1.2'!O11</f>
        <v>5109.8</v>
      </c>
      <c r="S16" s="23">
        <f>R16/Q16*100</f>
        <v>100</v>
      </c>
      <c r="T16" s="13"/>
    </row>
    <row r="17" spans="1:20" s="4" customFormat="1" ht="84" customHeight="1">
      <c r="A17" s="17">
        <v>1</v>
      </c>
      <c r="B17" s="18">
        <v>4</v>
      </c>
      <c r="C17" s="33">
        <v>0</v>
      </c>
      <c r="D17" s="34" t="s">
        <v>38</v>
      </c>
      <c r="E17" s="35" t="s">
        <v>12</v>
      </c>
      <c r="F17" s="36" t="s">
        <v>39</v>
      </c>
      <c r="G17" s="35" t="s">
        <v>40</v>
      </c>
      <c r="H17" s="37" t="s">
        <v>41</v>
      </c>
      <c r="I17" s="109" t="s">
        <v>37</v>
      </c>
      <c r="J17" s="109" t="s">
        <v>42</v>
      </c>
      <c r="K17" s="109" t="s">
        <v>42</v>
      </c>
      <c r="L17" s="38" t="s">
        <v>42</v>
      </c>
      <c r="M17" s="38" t="s">
        <v>256</v>
      </c>
      <c r="N17" s="285">
        <v>113</v>
      </c>
      <c r="O17" s="25">
        <v>1150.5</v>
      </c>
      <c r="P17" s="136">
        <f>'1.2'!M12</f>
        <v>1172.3</v>
      </c>
      <c r="Q17" s="23">
        <f>'1.2'!N12</f>
        <v>1106.8</v>
      </c>
      <c r="R17" s="23">
        <f>'1.2'!O12</f>
        <v>1106.8</v>
      </c>
      <c r="S17" s="23">
        <f>R17/Q17*100</f>
        <v>100</v>
      </c>
      <c r="T17" s="13"/>
    </row>
    <row r="18" spans="1:19" s="4" customFormat="1" ht="153" customHeight="1">
      <c r="A18" s="39">
        <v>1</v>
      </c>
      <c r="B18" s="40">
        <v>5</v>
      </c>
      <c r="C18" s="41">
        <v>0</v>
      </c>
      <c r="D18" s="42" t="s">
        <v>43</v>
      </c>
      <c r="E18" s="43" t="s">
        <v>12</v>
      </c>
      <c r="F18" s="44" t="s">
        <v>44</v>
      </c>
      <c r="G18" s="43" t="s">
        <v>29</v>
      </c>
      <c r="H18" s="37" t="s">
        <v>45</v>
      </c>
      <c r="I18" s="109" t="s">
        <v>46</v>
      </c>
      <c r="J18" s="109">
        <v>18.7</v>
      </c>
      <c r="K18" s="109">
        <v>18.7</v>
      </c>
      <c r="L18" s="38">
        <v>18.7</v>
      </c>
      <c r="M18" s="38">
        <v>18.7</v>
      </c>
      <c r="N18" s="272">
        <v>100</v>
      </c>
      <c r="O18" s="271">
        <v>4903.889810856947</v>
      </c>
      <c r="P18" s="202">
        <v>12806.6</v>
      </c>
      <c r="Q18" s="45">
        <f>'1.2'!N13</f>
        <v>11243.7</v>
      </c>
      <c r="R18" s="45">
        <f>'1.2'!O13</f>
        <v>10243.7</v>
      </c>
      <c r="S18" s="45">
        <f>R18/Q18*100</f>
        <v>91.10613054421587</v>
      </c>
    </row>
    <row r="19" spans="1:19" s="4" customFormat="1" ht="141.75" customHeight="1">
      <c r="A19" s="46">
        <v>1</v>
      </c>
      <c r="B19" s="47">
        <v>7</v>
      </c>
      <c r="C19" s="48">
        <v>0</v>
      </c>
      <c r="D19" s="389" t="s">
        <v>52</v>
      </c>
      <c r="E19" s="391" t="s">
        <v>12</v>
      </c>
      <c r="F19" s="393" t="s">
        <v>223</v>
      </c>
      <c r="G19" s="391" t="s">
        <v>53</v>
      </c>
      <c r="H19" s="37" t="s">
        <v>219</v>
      </c>
      <c r="I19" s="109" t="s">
        <v>50</v>
      </c>
      <c r="J19" s="109">
        <v>2</v>
      </c>
      <c r="K19" s="109">
        <v>3</v>
      </c>
      <c r="L19" s="38">
        <v>3</v>
      </c>
      <c r="M19" s="38">
        <v>7</v>
      </c>
      <c r="N19" s="285">
        <v>230</v>
      </c>
      <c r="O19" s="395">
        <v>2245</v>
      </c>
      <c r="P19" s="397">
        <f>'1.2'!M14</f>
        <v>2473.2</v>
      </c>
      <c r="Q19" s="359">
        <f>'1.2'!N14</f>
        <v>2735.1</v>
      </c>
      <c r="R19" s="359">
        <f>'1.2'!O14</f>
        <v>2735.1</v>
      </c>
      <c r="S19" s="359">
        <f>R19/Q19*100</f>
        <v>100</v>
      </c>
    </row>
    <row r="20" spans="1:19" s="4" customFormat="1" ht="107.25" customHeight="1">
      <c r="A20" s="46"/>
      <c r="B20" s="47"/>
      <c r="C20" s="48"/>
      <c r="D20" s="390"/>
      <c r="E20" s="392"/>
      <c r="F20" s="394"/>
      <c r="G20" s="392"/>
      <c r="H20" s="37" t="s">
        <v>54</v>
      </c>
      <c r="I20" s="109" t="s">
        <v>27</v>
      </c>
      <c r="J20" s="109">
        <v>100</v>
      </c>
      <c r="K20" s="109">
        <v>100</v>
      </c>
      <c r="L20" s="38">
        <v>100</v>
      </c>
      <c r="M20" s="38">
        <v>70</v>
      </c>
      <c r="N20" s="285">
        <v>70</v>
      </c>
      <c r="O20" s="396"/>
      <c r="P20" s="398"/>
      <c r="Q20" s="360"/>
      <c r="R20" s="360"/>
      <c r="S20" s="360"/>
    </row>
    <row r="21" spans="1:19" s="4" customFormat="1" ht="107.25" customHeight="1">
      <c r="A21" s="46">
        <v>1</v>
      </c>
      <c r="B21" s="47">
        <v>27</v>
      </c>
      <c r="C21" s="48"/>
      <c r="D21" s="49" t="s">
        <v>47</v>
      </c>
      <c r="E21" s="205" t="s">
        <v>12</v>
      </c>
      <c r="F21" s="51" t="s">
        <v>48</v>
      </c>
      <c r="G21" s="205"/>
      <c r="H21" s="37" t="s">
        <v>49</v>
      </c>
      <c r="I21" s="208" t="s">
        <v>50</v>
      </c>
      <c r="J21" s="208">
        <v>3</v>
      </c>
      <c r="K21" s="208" t="s">
        <v>51</v>
      </c>
      <c r="L21" s="38">
        <v>2</v>
      </c>
      <c r="M21" s="38">
        <v>2</v>
      </c>
      <c r="N21" s="272">
        <v>100</v>
      </c>
      <c r="O21" s="269">
        <v>1394.9</v>
      </c>
      <c r="P21" s="203">
        <f>'1.2'!M15</f>
        <v>1156.4</v>
      </c>
      <c r="Q21" s="204">
        <f>'1.2'!N15</f>
        <v>1541</v>
      </c>
      <c r="R21" s="204">
        <f>'1.2'!O15</f>
        <v>1541</v>
      </c>
      <c r="S21" s="204">
        <f>R21/Q21*100</f>
        <v>100</v>
      </c>
    </row>
    <row r="22" spans="1:19" s="4" customFormat="1" ht="89.25" customHeight="1">
      <c r="A22" s="415">
        <v>1</v>
      </c>
      <c r="B22" s="418">
        <v>28</v>
      </c>
      <c r="C22" s="421"/>
      <c r="D22" s="400" t="s">
        <v>220</v>
      </c>
      <c r="E22" s="391" t="s">
        <v>12</v>
      </c>
      <c r="F22" s="393" t="s">
        <v>55</v>
      </c>
      <c r="G22" s="391" t="s">
        <v>56</v>
      </c>
      <c r="H22" s="108" t="s">
        <v>57</v>
      </c>
      <c r="I22" s="109" t="s">
        <v>27</v>
      </c>
      <c r="J22" s="53">
        <v>34</v>
      </c>
      <c r="K22" s="53">
        <v>50</v>
      </c>
      <c r="L22" s="280">
        <v>46</v>
      </c>
      <c r="M22" s="280">
        <v>46</v>
      </c>
      <c r="N22" s="272">
        <v>100</v>
      </c>
      <c r="O22" s="395">
        <v>26929.1</v>
      </c>
      <c r="P22" s="397">
        <f>'1.2'!M16</f>
        <v>27169.3</v>
      </c>
      <c r="Q22" s="359">
        <f>'1.2'!N16</f>
        <v>28861.6</v>
      </c>
      <c r="R22" s="359">
        <f>'1.2'!O16</f>
        <v>27073.394720000004</v>
      </c>
      <c r="S22" s="359">
        <f>R22/Q22*100</f>
        <v>93.80420600382517</v>
      </c>
    </row>
    <row r="23" spans="1:19" s="4" customFormat="1" ht="141.75" customHeight="1">
      <c r="A23" s="483"/>
      <c r="B23" s="482"/>
      <c r="C23" s="484"/>
      <c r="D23" s="401"/>
      <c r="E23" s="392"/>
      <c r="F23" s="394"/>
      <c r="G23" s="392"/>
      <c r="H23" s="108" t="s">
        <v>225</v>
      </c>
      <c r="I23" s="109" t="s">
        <v>27</v>
      </c>
      <c r="J23" s="53">
        <v>75</v>
      </c>
      <c r="K23" s="53">
        <v>75</v>
      </c>
      <c r="L23" s="53">
        <v>75</v>
      </c>
      <c r="M23" s="53">
        <v>75</v>
      </c>
      <c r="N23" s="272">
        <v>100</v>
      </c>
      <c r="O23" s="396"/>
      <c r="P23" s="398"/>
      <c r="Q23" s="360"/>
      <c r="R23" s="360"/>
      <c r="S23" s="360"/>
    </row>
    <row r="24" spans="1:19" s="4" customFormat="1" ht="117" customHeight="1">
      <c r="A24" s="46">
        <v>1</v>
      </c>
      <c r="B24" s="47">
        <v>29</v>
      </c>
      <c r="C24" s="48"/>
      <c r="D24" s="49" t="s">
        <v>58</v>
      </c>
      <c r="E24" s="50" t="s">
        <v>12</v>
      </c>
      <c r="F24" s="51" t="s">
        <v>59</v>
      </c>
      <c r="G24" s="50"/>
      <c r="H24" s="108" t="s">
        <v>60</v>
      </c>
      <c r="I24" s="109" t="s">
        <v>61</v>
      </c>
      <c r="J24" s="53">
        <v>184</v>
      </c>
      <c r="K24" s="53" t="s">
        <v>70</v>
      </c>
      <c r="L24" s="53">
        <v>200</v>
      </c>
      <c r="M24" s="53">
        <v>287</v>
      </c>
      <c r="N24" s="285">
        <v>143</v>
      </c>
      <c r="O24" s="269">
        <v>1490.7</v>
      </c>
      <c r="P24" s="203">
        <f>'1.2'!M17</f>
        <v>1439.1000000000001</v>
      </c>
      <c r="Q24" s="52">
        <f>'1.2'!N17</f>
        <v>1457</v>
      </c>
      <c r="R24" s="52">
        <f>'1.2'!O17</f>
        <v>1457</v>
      </c>
      <c r="S24" s="52">
        <f>R24/Q24*100</f>
        <v>100</v>
      </c>
    </row>
    <row r="25" spans="1:19" s="4" customFormat="1" ht="40.5">
      <c r="A25" s="415">
        <v>1</v>
      </c>
      <c r="B25" s="418">
        <v>30</v>
      </c>
      <c r="C25" s="421"/>
      <c r="D25" s="391" t="s">
        <v>62</v>
      </c>
      <c r="E25" s="391" t="s">
        <v>12</v>
      </c>
      <c r="F25" s="393" t="s">
        <v>63</v>
      </c>
      <c r="G25" s="391"/>
      <c r="H25" s="254" t="s">
        <v>64</v>
      </c>
      <c r="I25" s="255" t="s">
        <v>50</v>
      </c>
      <c r="J25" s="255">
        <v>13525</v>
      </c>
      <c r="K25" s="255">
        <v>13525</v>
      </c>
      <c r="L25" s="273">
        <v>13525</v>
      </c>
      <c r="M25" s="273">
        <v>14482</v>
      </c>
      <c r="N25" s="285">
        <v>107</v>
      </c>
      <c r="O25" s="395">
        <v>25365.5</v>
      </c>
      <c r="P25" s="397">
        <f>'1.2'!M18</f>
        <v>23520.9</v>
      </c>
      <c r="Q25" s="359">
        <f>'1.2'!N18:N18</f>
        <v>23588.9</v>
      </c>
      <c r="R25" s="359">
        <f>'1.2'!O18</f>
        <v>18794.42884</v>
      </c>
      <c r="S25" s="359">
        <f>R25/Q25*100</f>
        <v>79.67488454315377</v>
      </c>
    </row>
    <row r="26" spans="1:19" s="4" customFormat="1" ht="20.25">
      <c r="A26" s="416"/>
      <c r="B26" s="419"/>
      <c r="C26" s="422"/>
      <c r="D26" s="424"/>
      <c r="E26" s="424"/>
      <c r="F26" s="426"/>
      <c r="G26" s="424"/>
      <c r="H26" s="254" t="s">
        <v>65</v>
      </c>
      <c r="I26" s="255" t="s">
        <v>66</v>
      </c>
      <c r="J26" s="256">
        <v>295188</v>
      </c>
      <c r="K26" s="256">
        <v>300000</v>
      </c>
      <c r="L26" s="274">
        <v>300000</v>
      </c>
      <c r="M26" s="274">
        <v>296139</v>
      </c>
      <c r="N26" s="272">
        <v>98.7</v>
      </c>
      <c r="O26" s="358"/>
      <c r="P26" s="388"/>
      <c r="Q26" s="361"/>
      <c r="R26" s="361"/>
      <c r="S26" s="361"/>
    </row>
    <row r="27" spans="1:19" s="4" customFormat="1" ht="40.5">
      <c r="A27" s="416"/>
      <c r="B27" s="419"/>
      <c r="C27" s="422"/>
      <c r="D27" s="424"/>
      <c r="E27" s="424"/>
      <c r="F27" s="426"/>
      <c r="G27" s="424"/>
      <c r="H27" s="254" t="s">
        <v>67</v>
      </c>
      <c r="I27" s="255" t="s">
        <v>66</v>
      </c>
      <c r="J27" s="255">
        <v>2058</v>
      </c>
      <c r="K27" s="255">
        <v>2100</v>
      </c>
      <c r="L27" s="273">
        <v>2100</v>
      </c>
      <c r="M27" s="273">
        <v>2298</v>
      </c>
      <c r="N27" s="272">
        <v>109.4</v>
      </c>
      <c r="O27" s="358"/>
      <c r="P27" s="388"/>
      <c r="Q27" s="361"/>
      <c r="R27" s="361"/>
      <c r="S27" s="361"/>
    </row>
    <row r="28" spans="1:19" s="4" customFormat="1" ht="66" customHeight="1" thickBot="1">
      <c r="A28" s="417"/>
      <c r="B28" s="420"/>
      <c r="C28" s="423"/>
      <c r="D28" s="424"/>
      <c r="E28" s="425"/>
      <c r="F28" s="427"/>
      <c r="G28" s="425"/>
      <c r="H28" s="37" t="s">
        <v>68</v>
      </c>
      <c r="I28" s="109" t="s">
        <v>66</v>
      </c>
      <c r="J28" s="109">
        <v>250</v>
      </c>
      <c r="K28" s="109">
        <v>250</v>
      </c>
      <c r="L28" s="273">
        <v>250</v>
      </c>
      <c r="M28" s="273">
        <v>250</v>
      </c>
      <c r="N28" s="272">
        <v>100</v>
      </c>
      <c r="O28" s="485"/>
      <c r="P28" s="399"/>
      <c r="Q28" s="368"/>
      <c r="R28" s="368"/>
      <c r="S28" s="368"/>
    </row>
    <row r="29" spans="1:19" s="4" customFormat="1" ht="20.25">
      <c r="A29" s="437" t="s">
        <v>69</v>
      </c>
      <c r="B29" s="440"/>
      <c r="C29" s="54"/>
      <c r="D29" s="441" t="s">
        <v>228</v>
      </c>
      <c r="E29" s="350"/>
      <c r="F29" s="444"/>
      <c r="G29" s="350"/>
      <c r="H29" s="37"/>
      <c r="I29" s="109"/>
      <c r="J29" s="55"/>
      <c r="K29" s="55"/>
      <c r="L29" s="55"/>
      <c r="M29" s="55"/>
      <c r="N29" s="272"/>
      <c r="O29" s="451">
        <f>SUM(O32:O53)</f>
        <v>896591.6000000001</v>
      </c>
      <c r="P29" s="462">
        <f>'1.2'!M19:M19</f>
        <v>814138.9</v>
      </c>
      <c r="Q29" s="455">
        <f>'1.2'!N19:N19</f>
        <v>977098.6000000001</v>
      </c>
      <c r="R29" s="455">
        <f>'1.2'!O19:O19</f>
        <v>888710.0316</v>
      </c>
      <c r="S29" s="455">
        <f>R29/Q29*100</f>
        <v>90.95397655876283</v>
      </c>
    </row>
    <row r="30" spans="1:19" s="4" customFormat="1" ht="81">
      <c r="A30" s="438"/>
      <c r="B30" s="432"/>
      <c r="C30" s="56"/>
      <c r="D30" s="442"/>
      <c r="E30" s="351"/>
      <c r="F30" s="445"/>
      <c r="G30" s="351"/>
      <c r="H30" s="37" t="s">
        <v>213</v>
      </c>
      <c r="I30" s="109" t="s">
        <v>66</v>
      </c>
      <c r="J30" s="55" t="s">
        <v>254</v>
      </c>
      <c r="K30" s="55" t="s">
        <v>254</v>
      </c>
      <c r="L30" s="55" t="s">
        <v>254</v>
      </c>
      <c r="M30" s="55" t="s">
        <v>254</v>
      </c>
      <c r="N30" s="272">
        <v>100</v>
      </c>
      <c r="O30" s="452"/>
      <c r="P30" s="463"/>
      <c r="Q30" s="456"/>
      <c r="R30" s="456"/>
      <c r="S30" s="456"/>
    </row>
    <row r="31" spans="1:19" s="4" customFormat="1" ht="126.75" customHeight="1">
      <c r="A31" s="439"/>
      <c r="B31" s="433"/>
      <c r="C31" s="56"/>
      <c r="D31" s="390"/>
      <c r="E31" s="443"/>
      <c r="F31" s="446"/>
      <c r="G31" s="443"/>
      <c r="H31" s="37" t="s">
        <v>71</v>
      </c>
      <c r="I31" s="109" t="s">
        <v>66</v>
      </c>
      <c r="J31" s="55" t="s">
        <v>254</v>
      </c>
      <c r="K31" s="55" t="s">
        <v>254</v>
      </c>
      <c r="L31" s="55" t="s">
        <v>254</v>
      </c>
      <c r="M31" s="55" t="s">
        <v>254</v>
      </c>
      <c r="N31" s="272">
        <v>100</v>
      </c>
      <c r="O31" s="453"/>
      <c r="P31" s="464"/>
      <c r="Q31" s="457"/>
      <c r="R31" s="457"/>
      <c r="S31" s="457"/>
    </row>
    <row r="32" spans="1:19" s="4" customFormat="1" ht="75" customHeight="1">
      <c r="A32" s="428"/>
      <c r="B32" s="431" t="s">
        <v>72</v>
      </c>
      <c r="C32" s="431"/>
      <c r="D32" s="434" t="s">
        <v>73</v>
      </c>
      <c r="E32" s="391"/>
      <c r="F32" s="393" t="s">
        <v>74</v>
      </c>
      <c r="G32" s="391" t="s">
        <v>75</v>
      </c>
      <c r="H32" s="108" t="s">
        <v>76</v>
      </c>
      <c r="I32" s="109" t="s">
        <v>77</v>
      </c>
      <c r="J32" s="16">
        <v>14</v>
      </c>
      <c r="K32" s="16">
        <v>15</v>
      </c>
      <c r="L32" s="218">
        <v>15</v>
      </c>
      <c r="M32" s="218">
        <v>15</v>
      </c>
      <c r="N32" s="285">
        <v>100</v>
      </c>
      <c r="O32" s="395">
        <v>546303.6</v>
      </c>
      <c r="P32" s="397">
        <f>'1.2'!M20:M20</f>
        <v>524392.8</v>
      </c>
      <c r="Q32" s="359">
        <f>'1.2'!N20:N20</f>
        <v>553580.8</v>
      </c>
      <c r="R32" s="359">
        <f>'1.2'!O20:O20</f>
        <v>549828.86576</v>
      </c>
      <c r="S32" s="359">
        <f>R32/Q32*100</f>
        <v>99.32224270783956</v>
      </c>
    </row>
    <row r="33" spans="1:19" s="4" customFormat="1" ht="78" customHeight="1">
      <c r="A33" s="429"/>
      <c r="B33" s="432"/>
      <c r="C33" s="432"/>
      <c r="D33" s="435"/>
      <c r="E33" s="424"/>
      <c r="F33" s="426"/>
      <c r="G33" s="424"/>
      <c r="H33" s="108" t="s">
        <v>78</v>
      </c>
      <c r="I33" s="109" t="s">
        <v>79</v>
      </c>
      <c r="J33" s="16">
        <v>57</v>
      </c>
      <c r="K33" s="16">
        <v>57</v>
      </c>
      <c r="L33" s="218">
        <v>57</v>
      </c>
      <c r="M33" s="218">
        <v>57</v>
      </c>
      <c r="N33" s="285">
        <v>100</v>
      </c>
      <c r="O33" s="358"/>
      <c r="P33" s="388"/>
      <c r="Q33" s="361"/>
      <c r="R33" s="361"/>
      <c r="S33" s="361"/>
    </row>
    <row r="34" spans="1:19" s="4" customFormat="1" ht="60.75">
      <c r="A34" s="429"/>
      <c r="B34" s="432"/>
      <c r="C34" s="432"/>
      <c r="D34" s="435"/>
      <c r="E34" s="424"/>
      <c r="F34" s="426"/>
      <c r="G34" s="424"/>
      <c r="H34" s="108" t="s">
        <v>80</v>
      </c>
      <c r="I34" s="109" t="s">
        <v>81</v>
      </c>
      <c r="J34" s="16">
        <v>12.4</v>
      </c>
      <c r="K34" s="16">
        <v>12.4</v>
      </c>
      <c r="L34" s="218">
        <v>12.4</v>
      </c>
      <c r="M34" s="273">
        <v>13.5</v>
      </c>
      <c r="N34" s="272">
        <v>108.2</v>
      </c>
      <c r="O34" s="358"/>
      <c r="P34" s="388"/>
      <c r="Q34" s="361"/>
      <c r="R34" s="361"/>
      <c r="S34" s="361"/>
    </row>
    <row r="35" spans="1:19" s="4" customFormat="1" ht="60.75">
      <c r="A35" s="429"/>
      <c r="B35" s="432"/>
      <c r="C35" s="432"/>
      <c r="D35" s="435"/>
      <c r="E35" s="424"/>
      <c r="F35" s="426"/>
      <c r="G35" s="424"/>
      <c r="H35" s="108" t="s">
        <v>82</v>
      </c>
      <c r="I35" s="109" t="s">
        <v>81</v>
      </c>
      <c r="J35" s="57">
        <v>164</v>
      </c>
      <c r="K35" s="57">
        <v>150</v>
      </c>
      <c r="L35" s="57">
        <v>150</v>
      </c>
      <c r="M35" s="273">
        <v>163.9</v>
      </c>
      <c r="N35" s="272">
        <v>109.2</v>
      </c>
      <c r="O35" s="358"/>
      <c r="P35" s="388"/>
      <c r="Q35" s="361"/>
      <c r="R35" s="361"/>
      <c r="S35" s="361"/>
    </row>
    <row r="36" spans="1:19" s="4" customFormat="1" ht="60.75">
      <c r="A36" s="430"/>
      <c r="B36" s="433"/>
      <c r="C36" s="433"/>
      <c r="D36" s="436"/>
      <c r="E36" s="392"/>
      <c r="F36" s="394"/>
      <c r="G36" s="392"/>
      <c r="H36" s="108" t="s">
        <v>83</v>
      </c>
      <c r="I36" s="109" t="s">
        <v>81</v>
      </c>
      <c r="J36" s="57">
        <v>498</v>
      </c>
      <c r="K36" s="57">
        <v>490</v>
      </c>
      <c r="L36" s="57">
        <v>490</v>
      </c>
      <c r="M36" s="273">
        <v>508.9</v>
      </c>
      <c r="N36" s="272">
        <v>103.8</v>
      </c>
      <c r="O36" s="396"/>
      <c r="P36" s="398"/>
      <c r="Q36" s="360"/>
      <c r="R36" s="360"/>
      <c r="S36" s="360"/>
    </row>
    <row r="37" spans="1:19" s="4" customFormat="1" ht="60.75">
      <c r="A37" s="428"/>
      <c r="B37" s="431" t="s">
        <v>84</v>
      </c>
      <c r="C37" s="431"/>
      <c r="D37" s="389" t="s">
        <v>85</v>
      </c>
      <c r="E37" s="50"/>
      <c r="F37" s="51" t="s">
        <v>74</v>
      </c>
      <c r="G37" s="50" t="s">
        <v>86</v>
      </c>
      <c r="H37" s="108" t="s">
        <v>87</v>
      </c>
      <c r="I37" s="109" t="s">
        <v>88</v>
      </c>
      <c r="J37" s="109">
        <v>94.1</v>
      </c>
      <c r="K37" s="109" t="s">
        <v>222</v>
      </c>
      <c r="L37" s="273" t="s">
        <v>222</v>
      </c>
      <c r="M37" s="273">
        <v>95.3</v>
      </c>
      <c r="N37" s="285">
        <v>103</v>
      </c>
      <c r="O37" s="395">
        <v>88131</v>
      </c>
      <c r="P37" s="397">
        <f>'1.2'!M21:M21</f>
        <v>13004.8</v>
      </c>
      <c r="Q37" s="359">
        <f>'1.2'!N21:N21</f>
        <v>82392.4</v>
      </c>
      <c r="R37" s="359">
        <f>'1.2'!O21:O21</f>
        <v>82236.3988</v>
      </c>
      <c r="S37" s="359">
        <f>R37/Q37*100</f>
        <v>99.81066069200557</v>
      </c>
    </row>
    <row r="38" spans="1:20" s="4" customFormat="1" ht="113.25" customHeight="1">
      <c r="A38" s="430"/>
      <c r="B38" s="433"/>
      <c r="C38" s="433"/>
      <c r="D38" s="390"/>
      <c r="E38" s="50"/>
      <c r="F38" s="51"/>
      <c r="G38" s="50" t="s">
        <v>89</v>
      </c>
      <c r="H38" s="108" t="s">
        <v>90</v>
      </c>
      <c r="I38" s="109" t="s">
        <v>88</v>
      </c>
      <c r="J38" s="107">
        <v>95</v>
      </c>
      <c r="K38" s="255" t="s">
        <v>221</v>
      </c>
      <c r="L38" s="273" t="s">
        <v>221</v>
      </c>
      <c r="M38" s="273">
        <v>95.7</v>
      </c>
      <c r="N38" s="272">
        <v>105.7</v>
      </c>
      <c r="O38" s="396"/>
      <c r="P38" s="398"/>
      <c r="Q38" s="360"/>
      <c r="R38" s="360"/>
      <c r="S38" s="360"/>
      <c r="T38" s="11"/>
    </row>
    <row r="39" spans="1:19" s="4" customFormat="1" ht="60.75">
      <c r="A39" s="428"/>
      <c r="B39" s="447" t="s">
        <v>91</v>
      </c>
      <c r="C39" s="431"/>
      <c r="D39" s="449" t="s">
        <v>92</v>
      </c>
      <c r="E39" s="391"/>
      <c r="F39" s="393" t="s">
        <v>74</v>
      </c>
      <c r="G39" s="459" t="s">
        <v>93</v>
      </c>
      <c r="H39" s="108" t="s">
        <v>218</v>
      </c>
      <c r="I39" s="109" t="s">
        <v>77</v>
      </c>
      <c r="J39" s="16">
        <v>250</v>
      </c>
      <c r="K39" s="16">
        <v>250</v>
      </c>
      <c r="L39" s="218">
        <v>250</v>
      </c>
      <c r="M39" s="218">
        <v>250</v>
      </c>
      <c r="N39" s="285">
        <v>100</v>
      </c>
      <c r="O39" s="460">
        <v>40544.9</v>
      </c>
      <c r="P39" s="461">
        <f>'1.2'!M22</f>
        <v>42548.700000000004</v>
      </c>
      <c r="Q39" s="359">
        <f>'1.2'!N22</f>
        <v>41479.3</v>
      </c>
      <c r="R39" s="458">
        <f>'1.2'!O22</f>
        <v>39938.225000000006</v>
      </c>
      <c r="S39" s="359">
        <f>R39/Q39*100</f>
        <v>96.28471309785846</v>
      </c>
    </row>
    <row r="40" spans="1:19" s="4" customFormat="1" ht="81">
      <c r="A40" s="429"/>
      <c r="B40" s="448"/>
      <c r="C40" s="432"/>
      <c r="D40" s="449"/>
      <c r="E40" s="424"/>
      <c r="F40" s="426"/>
      <c r="G40" s="459"/>
      <c r="H40" s="108" t="s">
        <v>215</v>
      </c>
      <c r="I40" s="109" t="s">
        <v>94</v>
      </c>
      <c r="J40" s="16">
        <v>200</v>
      </c>
      <c r="K40" s="58">
        <v>230</v>
      </c>
      <c r="L40" s="218">
        <v>230</v>
      </c>
      <c r="M40" s="218">
        <v>230</v>
      </c>
      <c r="N40" s="285">
        <v>100</v>
      </c>
      <c r="O40" s="460"/>
      <c r="P40" s="461"/>
      <c r="Q40" s="361"/>
      <c r="R40" s="458"/>
      <c r="S40" s="361"/>
    </row>
    <row r="41" spans="1:19" s="4" customFormat="1" ht="60.75">
      <c r="A41" s="429"/>
      <c r="B41" s="448"/>
      <c r="C41" s="432"/>
      <c r="D41" s="449"/>
      <c r="E41" s="424"/>
      <c r="F41" s="426"/>
      <c r="G41" s="459"/>
      <c r="H41" s="108" t="s">
        <v>95</v>
      </c>
      <c r="I41" s="109" t="s">
        <v>94</v>
      </c>
      <c r="J41" s="16">
        <v>2000</v>
      </c>
      <c r="K41" s="58">
        <v>2000</v>
      </c>
      <c r="L41" s="218">
        <v>2000</v>
      </c>
      <c r="M41" s="218">
        <v>2000</v>
      </c>
      <c r="N41" s="285">
        <v>100</v>
      </c>
      <c r="O41" s="460"/>
      <c r="P41" s="461"/>
      <c r="Q41" s="361"/>
      <c r="R41" s="458"/>
      <c r="S41" s="361"/>
    </row>
    <row r="42" spans="1:19" s="4" customFormat="1" ht="92.25" customHeight="1">
      <c r="A42" s="429"/>
      <c r="B42" s="448"/>
      <c r="C42" s="432"/>
      <c r="D42" s="449"/>
      <c r="E42" s="424"/>
      <c r="F42" s="426"/>
      <c r="G42" s="459"/>
      <c r="H42" s="108" t="s">
        <v>216</v>
      </c>
      <c r="I42" s="109" t="s">
        <v>77</v>
      </c>
      <c r="J42" s="16">
        <v>15</v>
      </c>
      <c r="K42" s="58">
        <v>15</v>
      </c>
      <c r="L42" s="218">
        <v>15</v>
      </c>
      <c r="M42" s="218">
        <v>15</v>
      </c>
      <c r="N42" s="285">
        <v>100</v>
      </c>
      <c r="O42" s="460"/>
      <c r="P42" s="461"/>
      <c r="Q42" s="361"/>
      <c r="R42" s="458"/>
      <c r="S42" s="361"/>
    </row>
    <row r="43" spans="1:19" s="4" customFormat="1" ht="14.25" customHeight="1" hidden="1">
      <c r="A43" s="429"/>
      <c r="B43" s="448"/>
      <c r="C43" s="432"/>
      <c r="D43" s="449"/>
      <c r="E43" s="424"/>
      <c r="F43" s="426"/>
      <c r="G43" s="459"/>
      <c r="H43" s="108"/>
      <c r="I43" s="109"/>
      <c r="J43" s="107"/>
      <c r="K43" s="59"/>
      <c r="L43" s="274"/>
      <c r="M43" s="274"/>
      <c r="N43" s="285">
        <v>100</v>
      </c>
      <c r="O43" s="460"/>
      <c r="P43" s="461"/>
      <c r="Q43" s="361"/>
      <c r="R43" s="458"/>
      <c r="S43" s="361"/>
    </row>
    <row r="44" spans="1:19" s="4" customFormat="1" ht="111.75" customHeight="1">
      <c r="A44" s="429"/>
      <c r="B44" s="448"/>
      <c r="C44" s="432"/>
      <c r="D44" s="449"/>
      <c r="E44" s="424"/>
      <c r="F44" s="426"/>
      <c r="G44" s="459"/>
      <c r="H44" s="108" t="s">
        <v>96</v>
      </c>
      <c r="I44" s="109" t="s">
        <v>97</v>
      </c>
      <c r="J44" s="16">
        <v>4</v>
      </c>
      <c r="K44" s="58">
        <v>4</v>
      </c>
      <c r="L44" s="218">
        <v>4</v>
      </c>
      <c r="M44" s="218">
        <v>4</v>
      </c>
      <c r="N44" s="285">
        <v>100</v>
      </c>
      <c r="O44" s="460"/>
      <c r="P44" s="461"/>
      <c r="Q44" s="361"/>
      <c r="R44" s="458"/>
      <c r="S44" s="361"/>
    </row>
    <row r="45" spans="1:19" s="4" customFormat="1" ht="95.25" customHeight="1">
      <c r="A45" s="429"/>
      <c r="B45" s="448"/>
      <c r="C45" s="432"/>
      <c r="D45" s="449"/>
      <c r="E45" s="424"/>
      <c r="F45" s="426"/>
      <c r="G45" s="459"/>
      <c r="H45" s="108" t="s">
        <v>217</v>
      </c>
      <c r="I45" s="109" t="s">
        <v>97</v>
      </c>
      <c r="J45" s="16">
        <v>4</v>
      </c>
      <c r="K45" s="58">
        <v>4</v>
      </c>
      <c r="L45" s="218">
        <v>4</v>
      </c>
      <c r="M45" s="218">
        <v>4</v>
      </c>
      <c r="N45" s="285">
        <v>100</v>
      </c>
      <c r="O45" s="460"/>
      <c r="P45" s="461"/>
      <c r="Q45" s="361"/>
      <c r="R45" s="458"/>
      <c r="S45" s="361"/>
    </row>
    <row r="46" spans="1:19" s="4" customFormat="1" ht="81">
      <c r="A46" s="429"/>
      <c r="B46" s="448"/>
      <c r="C46" s="432"/>
      <c r="D46" s="449"/>
      <c r="E46" s="424"/>
      <c r="F46" s="426"/>
      <c r="G46" s="459"/>
      <c r="H46" s="108" t="s">
        <v>215</v>
      </c>
      <c r="I46" s="109" t="s">
        <v>94</v>
      </c>
      <c r="J46" s="16">
        <v>200</v>
      </c>
      <c r="K46" s="58">
        <v>230</v>
      </c>
      <c r="L46" s="218">
        <v>230</v>
      </c>
      <c r="M46" s="218">
        <v>230</v>
      </c>
      <c r="N46" s="285">
        <v>100</v>
      </c>
      <c r="O46" s="460"/>
      <c r="P46" s="461"/>
      <c r="Q46" s="361"/>
      <c r="R46" s="458"/>
      <c r="S46" s="361"/>
    </row>
    <row r="47" spans="1:19" s="4" customFormat="1" ht="66" customHeight="1">
      <c r="A47" s="429"/>
      <c r="B47" s="448"/>
      <c r="C47" s="432"/>
      <c r="D47" s="449"/>
      <c r="E47" s="424"/>
      <c r="F47" s="426"/>
      <c r="G47" s="459"/>
      <c r="H47" s="108" t="s">
        <v>98</v>
      </c>
      <c r="I47" s="109" t="s">
        <v>97</v>
      </c>
      <c r="J47" s="16">
        <v>4</v>
      </c>
      <c r="K47" s="58">
        <v>4</v>
      </c>
      <c r="L47" s="218">
        <v>4</v>
      </c>
      <c r="M47" s="218">
        <v>4</v>
      </c>
      <c r="N47" s="285">
        <v>100</v>
      </c>
      <c r="O47" s="460"/>
      <c r="P47" s="461"/>
      <c r="Q47" s="360"/>
      <c r="R47" s="458"/>
      <c r="S47" s="360"/>
    </row>
    <row r="48" spans="1:19" s="4" customFormat="1" ht="40.5">
      <c r="A48" s="428"/>
      <c r="B48" s="431" t="s">
        <v>99</v>
      </c>
      <c r="C48" s="431"/>
      <c r="D48" s="391" t="s">
        <v>100</v>
      </c>
      <c r="E48" s="391"/>
      <c r="F48" s="393" t="s">
        <v>74</v>
      </c>
      <c r="G48" s="391" t="s">
        <v>101</v>
      </c>
      <c r="H48" s="108" t="s">
        <v>102</v>
      </c>
      <c r="I48" s="109" t="s">
        <v>103</v>
      </c>
      <c r="J48" s="16">
        <v>13</v>
      </c>
      <c r="K48" s="16">
        <v>13</v>
      </c>
      <c r="L48" s="273">
        <v>12.2</v>
      </c>
      <c r="M48" s="273">
        <v>12.2</v>
      </c>
      <c r="N48" s="285">
        <v>100</v>
      </c>
      <c r="O48" s="395">
        <v>149475.3</v>
      </c>
      <c r="P48" s="397">
        <f>'1.2'!M23</f>
        <v>153958.9</v>
      </c>
      <c r="Q48" s="359">
        <f>'1.2'!N23</f>
        <v>175921.8</v>
      </c>
      <c r="R48" s="359">
        <f>'1.2'!O23</f>
        <v>129382.4</v>
      </c>
      <c r="S48" s="359">
        <f>R48/Q48*100</f>
        <v>73.54540483328388</v>
      </c>
    </row>
    <row r="49" spans="1:19" s="4" customFormat="1" ht="121.5">
      <c r="A49" s="429"/>
      <c r="B49" s="432"/>
      <c r="C49" s="432"/>
      <c r="D49" s="424"/>
      <c r="E49" s="424"/>
      <c r="F49" s="426"/>
      <c r="G49" s="424"/>
      <c r="H49" s="108" t="s">
        <v>104</v>
      </c>
      <c r="I49" s="109" t="s">
        <v>27</v>
      </c>
      <c r="J49" s="16">
        <v>77.3</v>
      </c>
      <c r="K49" s="58">
        <v>85</v>
      </c>
      <c r="L49" s="218">
        <v>85</v>
      </c>
      <c r="M49" s="218">
        <v>85</v>
      </c>
      <c r="N49" s="285">
        <v>100</v>
      </c>
      <c r="O49" s="358"/>
      <c r="P49" s="388"/>
      <c r="Q49" s="361"/>
      <c r="R49" s="361"/>
      <c r="S49" s="361"/>
    </row>
    <row r="50" spans="1:19" s="4" customFormat="1" ht="40.5">
      <c r="A50" s="430"/>
      <c r="B50" s="433"/>
      <c r="C50" s="433"/>
      <c r="D50" s="392"/>
      <c r="E50" s="392"/>
      <c r="F50" s="394"/>
      <c r="G50" s="392"/>
      <c r="H50" s="108" t="s">
        <v>105</v>
      </c>
      <c r="I50" s="109" t="s">
        <v>27</v>
      </c>
      <c r="J50" s="16">
        <v>58.3</v>
      </c>
      <c r="K50" s="58">
        <v>67</v>
      </c>
      <c r="L50" s="218">
        <v>67</v>
      </c>
      <c r="M50" s="218">
        <v>67</v>
      </c>
      <c r="N50" s="285">
        <v>100</v>
      </c>
      <c r="O50" s="396"/>
      <c r="P50" s="388"/>
      <c r="Q50" s="361"/>
      <c r="R50" s="361"/>
      <c r="S50" s="361"/>
    </row>
    <row r="51" spans="1:19" s="4" customFormat="1" ht="297" customHeight="1">
      <c r="A51" s="60"/>
      <c r="B51" s="61" t="s">
        <v>106</v>
      </c>
      <c r="C51" s="61"/>
      <c r="D51" s="49" t="s">
        <v>107</v>
      </c>
      <c r="E51" s="50"/>
      <c r="F51" s="51" t="s">
        <v>74</v>
      </c>
      <c r="G51" s="49" t="s">
        <v>108</v>
      </c>
      <c r="H51" s="108" t="s">
        <v>109</v>
      </c>
      <c r="I51" s="109" t="s">
        <v>110</v>
      </c>
      <c r="J51" s="105" t="s">
        <v>111</v>
      </c>
      <c r="K51" s="105" t="s">
        <v>111</v>
      </c>
      <c r="L51" s="274"/>
      <c r="M51" s="274" t="s">
        <v>255</v>
      </c>
      <c r="N51" s="285">
        <v>100</v>
      </c>
      <c r="O51" s="282">
        <v>0</v>
      </c>
      <c r="P51" s="202">
        <v>3000</v>
      </c>
      <c r="Q51" s="62">
        <v>3000</v>
      </c>
      <c r="R51" s="62">
        <v>3000</v>
      </c>
      <c r="S51" s="62">
        <f>R51/Q51*100</f>
        <v>100</v>
      </c>
    </row>
    <row r="52" spans="1:19" s="4" customFormat="1" ht="276" customHeight="1">
      <c r="A52" s="60"/>
      <c r="B52" s="61" t="s">
        <v>112</v>
      </c>
      <c r="C52" s="61"/>
      <c r="D52" s="49" t="s">
        <v>113</v>
      </c>
      <c r="E52" s="50"/>
      <c r="F52" s="51" t="s">
        <v>74</v>
      </c>
      <c r="G52" s="50" t="s">
        <v>114</v>
      </c>
      <c r="H52" s="108" t="s">
        <v>115</v>
      </c>
      <c r="I52" s="109" t="s">
        <v>77</v>
      </c>
      <c r="J52" s="107">
        <v>9</v>
      </c>
      <c r="K52" s="107">
        <v>10</v>
      </c>
      <c r="L52" s="273">
        <v>10</v>
      </c>
      <c r="M52" s="273">
        <v>11</v>
      </c>
      <c r="N52" s="285">
        <v>101</v>
      </c>
      <c r="O52" s="269">
        <v>54740.9</v>
      </c>
      <c r="P52" s="203">
        <f>'1.2'!M25</f>
        <v>59714.8</v>
      </c>
      <c r="Q52" s="63">
        <f>'1.2'!N25</f>
        <v>87053.9</v>
      </c>
      <c r="R52" s="63">
        <f>'1.2'!O25</f>
        <v>56979.04204</v>
      </c>
      <c r="S52" s="63">
        <f>R52/Q52*100</f>
        <v>65.45260125048964</v>
      </c>
    </row>
    <row r="53" spans="1:20" s="4" customFormat="1" ht="162" customHeight="1" thickBot="1">
      <c r="A53" s="64"/>
      <c r="B53" s="65" t="s">
        <v>116</v>
      </c>
      <c r="C53" s="65"/>
      <c r="D53" s="66" t="s">
        <v>117</v>
      </c>
      <c r="E53" s="67"/>
      <c r="F53" s="68" t="s">
        <v>74</v>
      </c>
      <c r="G53" s="67" t="s">
        <v>118</v>
      </c>
      <c r="H53" s="108" t="s">
        <v>119</v>
      </c>
      <c r="I53" s="109" t="s">
        <v>77</v>
      </c>
      <c r="J53" s="107">
        <v>65</v>
      </c>
      <c r="K53" s="59">
        <v>70</v>
      </c>
      <c r="L53" s="273">
        <v>70</v>
      </c>
      <c r="M53" s="273">
        <v>180</v>
      </c>
      <c r="N53" s="286">
        <v>162</v>
      </c>
      <c r="O53" s="270">
        <v>17395.9</v>
      </c>
      <c r="P53" s="201">
        <f>'1.2'!M26</f>
        <v>17518.9</v>
      </c>
      <c r="Q53" s="63">
        <f>'1.2'!N26</f>
        <v>28179.3</v>
      </c>
      <c r="R53" s="63">
        <f>'1.2'!O26</f>
        <v>27345.1</v>
      </c>
      <c r="S53" s="63">
        <f>R53/Q53*100</f>
        <v>97.03967096414743</v>
      </c>
      <c r="T53" s="12"/>
    </row>
    <row r="54" spans="1:19" s="4" customFormat="1" ht="20.25" customHeight="1">
      <c r="A54" s="69" t="s">
        <v>120</v>
      </c>
      <c r="B54" s="54"/>
      <c r="C54" s="54"/>
      <c r="D54" s="450" t="s">
        <v>229</v>
      </c>
      <c r="E54" s="70"/>
      <c r="F54" s="71"/>
      <c r="G54" s="70"/>
      <c r="H54" s="362" t="s">
        <v>121</v>
      </c>
      <c r="I54" s="363" t="s">
        <v>103</v>
      </c>
      <c r="J54" s="364">
        <v>65.6</v>
      </c>
      <c r="K54" s="365" t="s">
        <v>122</v>
      </c>
      <c r="L54" s="366">
        <v>64.2</v>
      </c>
      <c r="M54" s="366">
        <v>64.2</v>
      </c>
      <c r="N54" s="454">
        <v>100</v>
      </c>
      <c r="O54" s="451">
        <f>SUM(O58:O81)</f>
        <v>1712573</v>
      </c>
      <c r="P54" s="462">
        <f>'1.2'!M27:M27</f>
        <v>1738840.8</v>
      </c>
      <c r="Q54" s="455">
        <f>'1.2'!N27:N27</f>
        <v>1988258.7999999998</v>
      </c>
      <c r="R54" s="455">
        <f>'1.2'!O27:O27</f>
        <v>1692273.2788699998</v>
      </c>
      <c r="S54" s="455">
        <f>R54/Q54*100</f>
        <v>85.11333026012508</v>
      </c>
    </row>
    <row r="55" spans="1:19" s="4" customFormat="1" ht="20.25">
      <c r="A55" s="72"/>
      <c r="B55" s="73"/>
      <c r="C55" s="73"/>
      <c r="D55" s="424"/>
      <c r="E55" s="74"/>
      <c r="F55" s="75"/>
      <c r="G55" s="74"/>
      <c r="H55" s="362"/>
      <c r="I55" s="363"/>
      <c r="J55" s="364"/>
      <c r="K55" s="365"/>
      <c r="L55" s="367"/>
      <c r="M55" s="367"/>
      <c r="N55" s="454"/>
      <c r="O55" s="452"/>
      <c r="P55" s="463"/>
      <c r="Q55" s="456"/>
      <c r="R55" s="456"/>
      <c r="S55" s="456"/>
    </row>
    <row r="56" spans="1:20" s="4" customFormat="1" ht="60.75" customHeight="1">
      <c r="A56" s="72"/>
      <c r="B56" s="73"/>
      <c r="C56" s="73"/>
      <c r="D56" s="424"/>
      <c r="E56" s="74"/>
      <c r="F56" s="75"/>
      <c r="G56" s="74"/>
      <c r="H56" s="108" t="s">
        <v>123</v>
      </c>
      <c r="I56" s="109" t="s">
        <v>103</v>
      </c>
      <c r="J56" s="107">
        <v>6.8</v>
      </c>
      <c r="K56" s="59" t="s">
        <v>124</v>
      </c>
      <c r="L56" s="293">
        <v>7.3</v>
      </c>
      <c r="M56" s="293">
        <v>7.3</v>
      </c>
      <c r="N56" s="285">
        <v>100</v>
      </c>
      <c r="O56" s="452"/>
      <c r="P56" s="463"/>
      <c r="Q56" s="456"/>
      <c r="R56" s="456"/>
      <c r="S56" s="456"/>
      <c r="T56" s="12"/>
    </row>
    <row r="57" spans="1:24" s="4" customFormat="1" ht="292.5" customHeight="1">
      <c r="A57" s="72"/>
      <c r="B57" s="73"/>
      <c r="C57" s="73"/>
      <c r="D57" s="392"/>
      <c r="E57" s="74"/>
      <c r="F57" s="75"/>
      <c r="G57" s="74"/>
      <c r="H57" s="108" t="s">
        <v>125</v>
      </c>
      <c r="I57" s="109" t="s">
        <v>103</v>
      </c>
      <c r="J57" s="264">
        <v>27.9</v>
      </c>
      <c r="K57" s="59">
        <v>19.5</v>
      </c>
      <c r="L57" s="293">
        <v>23.7</v>
      </c>
      <c r="M57" s="293">
        <v>23.7</v>
      </c>
      <c r="N57" s="285">
        <v>100</v>
      </c>
      <c r="O57" s="453"/>
      <c r="P57" s="464"/>
      <c r="Q57" s="457"/>
      <c r="R57" s="457"/>
      <c r="S57" s="457"/>
      <c r="T57" s="12"/>
      <c r="U57" s="8"/>
      <c r="V57" s="8"/>
      <c r="W57" s="8"/>
      <c r="X57" s="8"/>
    </row>
    <row r="58" spans="1:23" s="4" customFormat="1" ht="60.75">
      <c r="A58" s="64"/>
      <c r="B58" s="65" t="s">
        <v>72</v>
      </c>
      <c r="C58" s="65"/>
      <c r="D58" s="434" t="s">
        <v>126</v>
      </c>
      <c r="E58" s="391"/>
      <c r="F58" s="393" t="s">
        <v>56</v>
      </c>
      <c r="G58" s="391" t="s">
        <v>127</v>
      </c>
      <c r="H58" s="108" t="s">
        <v>128</v>
      </c>
      <c r="I58" s="109" t="s">
        <v>66</v>
      </c>
      <c r="J58" s="262">
        <v>897</v>
      </c>
      <c r="K58" s="262">
        <v>1000</v>
      </c>
      <c r="L58" s="293">
        <v>937</v>
      </c>
      <c r="M58" s="293">
        <v>937</v>
      </c>
      <c r="N58" s="285">
        <v>100</v>
      </c>
      <c r="O58" s="395">
        <v>66131.5</v>
      </c>
      <c r="P58" s="397">
        <f>'1.2'!M28</f>
        <v>68471.6</v>
      </c>
      <c r="Q58" s="359">
        <f>'1.2'!N28</f>
        <v>72536.70000000001</v>
      </c>
      <c r="R58" s="359">
        <f>'1.2'!O28</f>
        <v>74006.86602</v>
      </c>
      <c r="S58" s="359">
        <f>R58/Q58*100</f>
        <v>102.02678922531628</v>
      </c>
      <c r="W58" s="8"/>
    </row>
    <row r="59" spans="1:19" s="4" customFormat="1" ht="93" customHeight="1">
      <c r="A59" s="76"/>
      <c r="B59" s="73"/>
      <c r="C59" s="73"/>
      <c r="D59" s="435"/>
      <c r="E59" s="424"/>
      <c r="F59" s="426"/>
      <c r="G59" s="424"/>
      <c r="H59" s="108" t="s">
        <v>129</v>
      </c>
      <c r="I59" s="109" t="s">
        <v>46</v>
      </c>
      <c r="J59" s="109">
        <v>82</v>
      </c>
      <c r="K59" s="109">
        <v>83</v>
      </c>
      <c r="L59" s="216">
        <v>83</v>
      </c>
      <c r="M59" s="216">
        <v>83</v>
      </c>
      <c r="N59" s="285">
        <v>100</v>
      </c>
      <c r="O59" s="358"/>
      <c r="P59" s="388"/>
      <c r="Q59" s="361"/>
      <c r="R59" s="361"/>
      <c r="S59" s="361"/>
    </row>
    <row r="60" spans="1:20" s="4" customFormat="1" ht="101.25">
      <c r="A60" s="76"/>
      <c r="B60" s="73"/>
      <c r="C60" s="73"/>
      <c r="D60" s="435"/>
      <c r="E60" s="424"/>
      <c r="F60" s="426"/>
      <c r="G60" s="424"/>
      <c r="H60" s="108" t="s">
        <v>130</v>
      </c>
      <c r="I60" s="109" t="s">
        <v>46</v>
      </c>
      <c r="J60" s="109" t="s">
        <v>131</v>
      </c>
      <c r="K60" s="109" t="s">
        <v>131</v>
      </c>
      <c r="L60" s="293" t="s">
        <v>231</v>
      </c>
      <c r="M60" s="293" t="s">
        <v>231</v>
      </c>
      <c r="N60" s="285">
        <v>100</v>
      </c>
      <c r="O60" s="358"/>
      <c r="P60" s="388"/>
      <c r="Q60" s="361"/>
      <c r="R60" s="361"/>
      <c r="S60" s="361"/>
      <c r="T60" s="12"/>
    </row>
    <row r="61" spans="1:19" s="4" customFormat="1" ht="103.5" customHeight="1">
      <c r="A61" s="76"/>
      <c r="B61" s="73"/>
      <c r="C61" s="73"/>
      <c r="D61" s="435"/>
      <c r="E61" s="424"/>
      <c r="F61" s="426"/>
      <c r="G61" s="424"/>
      <c r="H61" s="108" t="s">
        <v>132</v>
      </c>
      <c r="I61" s="109" t="s">
        <v>37</v>
      </c>
      <c r="J61" s="109">
        <v>29</v>
      </c>
      <c r="K61" s="109">
        <v>30</v>
      </c>
      <c r="L61" s="293">
        <v>40</v>
      </c>
      <c r="M61" s="293">
        <v>60</v>
      </c>
      <c r="N61" s="285">
        <v>150</v>
      </c>
      <c r="O61" s="358"/>
      <c r="P61" s="388"/>
      <c r="Q61" s="360"/>
      <c r="R61" s="360"/>
      <c r="S61" s="360"/>
    </row>
    <row r="62" spans="1:19" s="4" customFormat="1" ht="96" customHeight="1" hidden="1">
      <c r="A62" s="60"/>
      <c r="B62" s="61"/>
      <c r="C62" s="61"/>
      <c r="D62" s="49"/>
      <c r="E62" s="50"/>
      <c r="F62" s="68"/>
      <c r="G62" s="50"/>
      <c r="H62" s="108"/>
      <c r="I62" s="109"/>
      <c r="J62" s="79"/>
      <c r="K62" s="79"/>
      <c r="L62" s="78"/>
      <c r="M62" s="78"/>
      <c r="N62" s="218"/>
      <c r="O62" s="269"/>
      <c r="P62" s="203"/>
      <c r="Q62" s="52"/>
      <c r="R62" s="52"/>
      <c r="S62" s="52"/>
    </row>
    <row r="63" spans="1:19" s="4" customFormat="1" ht="119.25" customHeight="1">
      <c r="A63" s="64"/>
      <c r="B63" s="65" t="s">
        <v>84</v>
      </c>
      <c r="C63" s="65"/>
      <c r="D63" s="66" t="s">
        <v>133</v>
      </c>
      <c r="E63" s="67"/>
      <c r="F63" s="68" t="s">
        <v>56</v>
      </c>
      <c r="G63" s="67" t="s">
        <v>134</v>
      </c>
      <c r="H63" s="108" t="s">
        <v>207</v>
      </c>
      <c r="I63" s="109" t="s">
        <v>88</v>
      </c>
      <c r="J63" s="80">
        <v>0.2</v>
      </c>
      <c r="K63" s="80">
        <v>0.2</v>
      </c>
      <c r="L63" s="78">
        <v>0.2</v>
      </c>
      <c r="M63" s="78">
        <v>0.2</v>
      </c>
      <c r="N63" s="285">
        <v>100</v>
      </c>
      <c r="O63" s="270">
        <v>10073</v>
      </c>
      <c r="P63" s="201">
        <f>'1.2'!M29</f>
        <v>9962.7</v>
      </c>
      <c r="Q63" s="63">
        <f>'1.2'!N29</f>
        <v>10407.7</v>
      </c>
      <c r="R63" s="63">
        <f>'1.2'!O29</f>
        <v>9744.28392</v>
      </c>
      <c r="S63" s="63">
        <f>R63/Q63*100</f>
        <v>93.62571865061444</v>
      </c>
    </row>
    <row r="64" spans="1:19" s="4" customFormat="1" ht="81" customHeight="1">
      <c r="A64" s="64"/>
      <c r="B64" s="65" t="s">
        <v>91</v>
      </c>
      <c r="C64" s="65"/>
      <c r="D64" s="434" t="s">
        <v>208</v>
      </c>
      <c r="E64" s="67"/>
      <c r="F64" s="68" t="s">
        <v>56</v>
      </c>
      <c r="G64" s="391" t="s">
        <v>135</v>
      </c>
      <c r="H64" s="108" t="s">
        <v>136</v>
      </c>
      <c r="I64" s="109" t="s">
        <v>137</v>
      </c>
      <c r="J64" s="81">
        <v>83.4</v>
      </c>
      <c r="K64" s="81">
        <v>82.5</v>
      </c>
      <c r="L64" s="216">
        <v>78</v>
      </c>
      <c r="M64" s="216">
        <v>78</v>
      </c>
      <c r="N64" s="285">
        <v>100</v>
      </c>
      <c r="O64" s="395">
        <v>12100</v>
      </c>
      <c r="P64" s="397">
        <f>'1.2'!M30</f>
        <v>8700</v>
      </c>
      <c r="Q64" s="359">
        <f>'1.2'!N30</f>
        <v>8700</v>
      </c>
      <c r="R64" s="359">
        <f>'1.2'!O30</f>
        <v>8700</v>
      </c>
      <c r="S64" s="359">
        <f>R64/Q64*100</f>
        <v>100</v>
      </c>
    </row>
    <row r="65" spans="1:19" s="4" customFormat="1" ht="44.25" customHeight="1">
      <c r="A65" s="82"/>
      <c r="B65" s="56"/>
      <c r="C65" s="56"/>
      <c r="D65" s="436"/>
      <c r="E65" s="43"/>
      <c r="F65" s="44"/>
      <c r="G65" s="392"/>
      <c r="H65" s="108" t="s">
        <v>138</v>
      </c>
      <c r="I65" s="109" t="s">
        <v>139</v>
      </c>
      <c r="J65" s="83">
        <v>235000</v>
      </c>
      <c r="K65" s="81">
        <v>167000</v>
      </c>
      <c r="L65" s="293">
        <v>167000</v>
      </c>
      <c r="M65" s="293">
        <v>167000</v>
      </c>
      <c r="N65" s="285">
        <v>100</v>
      </c>
      <c r="O65" s="396"/>
      <c r="P65" s="398"/>
      <c r="Q65" s="360"/>
      <c r="R65" s="360"/>
      <c r="S65" s="360"/>
    </row>
    <row r="66" spans="1:19" s="4" customFormat="1" ht="0" customHeight="1" hidden="1">
      <c r="A66" s="60"/>
      <c r="B66" s="61"/>
      <c r="C66" s="61"/>
      <c r="D66" s="49"/>
      <c r="E66" s="50"/>
      <c r="F66" s="51"/>
      <c r="G66" s="50"/>
      <c r="H66" s="108"/>
      <c r="I66" s="109"/>
      <c r="J66" s="29"/>
      <c r="K66" s="29"/>
      <c r="L66" s="293"/>
      <c r="M66" s="293"/>
      <c r="N66" s="218"/>
      <c r="O66" s="269"/>
      <c r="P66" s="203"/>
      <c r="Q66" s="52"/>
      <c r="R66" s="52"/>
      <c r="S66" s="52"/>
    </row>
    <row r="67" spans="1:19" s="4" customFormat="1" ht="144.75" customHeight="1">
      <c r="A67" s="465"/>
      <c r="B67" s="467" t="s">
        <v>99</v>
      </c>
      <c r="C67" s="467"/>
      <c r="D67" s="389" t="s">
        <v>140</v>
      </c>
      <c r="E67" s="391" t="s">
        <v>141</v>
      </c>
      <c r="F67" s="393" t="s">
        <v>142</v>
      </c>
      <c r="G67" s="391" t="s">
        <v>143</v>
      </c>
      <c r="H67" s="246" t="s">
        <v>224</v>
      </c>
      <c r="I67" s="247" t="s">
        <v>37</v>
      </c>
      <c r="J67" s="250"/>
      <c r="K67" s="250">
        <v>400</v>
      </c>
      <c r="L67" s="53">
        <v>400</v>
      </c>
      <c r="M67" s="53">
        <v>440</v>
      </c>
      <c r="N67" s="274">
        <v>110</v>
      </c>
      <c r="O67" s="395">
        <v>112740.2</v>
      </c>
      <c r="P67" s="397">
        <v>120000</v>
      </c>
      <c r="Q67" s="359">
        <f>'1.2'!N31</f>
        <v>129803</v>
      </c>
      <c r="R67" s="359">
        <f>'1.2'!O31</f>
        <v>92808</v>
      </c>
      <c r="S67" s="359">
        <f>R67/Q67*100</f>
        <v>71.49911789403943</v>
      </c>
    </row>
    <row r="68" spans="1:19" s="4" customFormat="1" ht="81" customHeight="1">
      <c r="A68" s="466"/>
      <c r="B68" s="468"/>
      <c r="C68" s="468"/>
      <c r="D68" s="390"/>
      <c r="E68" s="392"/>
      <c r="F68" s="394"/>
      <c r="G68" s="392"/>
      <c r="H68" s="246" t="s">
        <v>144</v>
      </c>
      <c r="I68" s="247" t="s">
        <v>66</v>
      </c>
      <c r="J68" s="249">
        <v>309</v>
      </c>
      <c r="K68" s="252">
        <v>320</v>
      </c>
      <c r="L68" s="273">
        <v>320</v>
      </c>
      <c r="M68" s="273">
        <v>350</v>
      </c>
      <c r="N68" s="274">
        <v>109</v>
      </c>
      <c r="O68" s="396"/>
      <c r="P68" s="398"/>
      <c r="Q68" s="360"/>
      <c r="R68" s="360"/>
      <c r="S68" s="360"/>
    </row>
    <row r="69" spans="1:19" s="4" customFormat="1" ht="75.75" customHeight="1">
      <c r="A69" s="60"/>
      <c r="B69" s="61" t="s">
        <v>106</v>
      </c>
      <c r="C69" s="61"/>
      <c r="D69" s="84" t="s">
        <v>145</v>
      </c>
      <c r="E69" s="50"/>
      <c r="F69" s="51" t="s">
        <v>146</v>
      </c>
      <c r="G69" s="50" t="s">
        <v>147</v>
      </c>
      <c r="H69" s="108" t="s">
        <v>148</v>
      </c>
      <c r="I69" s="109" t="s">
        <v>149</v>
      </c>
      <c r="J69" s="107">
        <v>21000</v>
      </c>
      <c r="K69" s="107">
        <v>22000</v>
      </c>
      <c r="L69" s="274">
        <v>22000</v>
      </c>
      <c r="M69" s="274">
        <v>23851</v>
      </c>
      <c r="N69" s="274">
        <v>108</v>
      </c>
      <c r="O69" s="269">
        <v>113667.2</v>
      </c>
      <c r="P69" s="203">
        <f>'1.2'!M32</f>
        <v>111803.40000000001</v>
      </c>
      <c r="Q69" s="52">
        <f>'1.2'!N32</f>
        <v>121676.3</v>
      </c>
      <c r="R69" s="52">
        <f>'1.2'!O32</f>
        <v>113469.6679</v>
      </c>
      <c r="S69" s="52">
        <f>R69/Q69*100</f>
        <v>93.25535695940786</v>
      </c>
    </row>
    <row r="70" spans="1:19" s="4" customFormat="1" ht="114.75" customHeight="1">
      <c r="A70" s="428"/>
      <c r="B70" s="431" t="s">
        <v>112</v>
      </c>
      <c r="C70" s="431"/>
      <c r="D70" s="434" t="s">
        <v>151</v>
      </c>
      <c r="E70" s="391" t="s">
        <v>141</v>
      </c>
      <c r="F70" s="393" t="s">
        <v>56</v>
      </c>
      <c r="G70" s="391" t="s">
        <v>152</v>
      </c>
      <c r="H70" s="266" t="s">
        <v>211</v>
      </c>
      <c r="I70" s="267" t="s">
        <v>46</v>
      </c>
      <c r="J70" s="78">
        <v>0.03</v>
      </c>
      <c r="K70" s="78">
        <v>0.03</v>
      </c>
      <c r="L70" s="78">
        <v>0.03</v>
      </c>
      <c r="M70" s="78">
        <v>0.029</v>
      </c>
      <c r="N70" s="274">
        <v>100</v>
      </c>
      <c r="O70" s="395">
        <v>101713.1</v>
      </c>
      <c r="P70" s="397">
        <f>'1.2'!M33</f>
        <v>125014</v>
      </c>
      <c r="Q70" s="359">
        <f>'1.2'!N33</f>
        <v>123541.29999999999</v>
      </c>
      <c r="R70" s="359">
        <f>'1.2'!O33</f>
        <v>117279.2206</v>
      </c>
      <c r="S70" s="359">
        <f>R70/Q70*100</f>
        <v>94.93118544162965</v>
      </c>
    </row>
    <row r="71" spans="1:19" s="4" customFormat="1" ht="210.75" customHeight="1">
      <c r="A71" s="430"/>
      <c r="B71" s="433"/>
      <c r="C71" s="433"/>
      <c r="D71" s="435"/>
      <c r="E71" s="392"/>
      <c r="F71" s="394"/>
      <c r="G71" s="392"/>
      <c r="H71" s="266" t="s">
        <v>212</v>
      </c>
      <c r="I71" s="267" t="s">
        <v>46</v>
      </c>
      <c r="J71" s="78">
        <v>0.16</v>
      </c>
      <c r="K71" s="78">
        <v>0.22</v>
      </c>
      <c r="L71" s="78">
        <v>0.22</v>
      </c>
      <c r="M71" s="78">
        <v>0.22</v>
      </c>
      <c r="N71" s="274">
        <v>100</v>
      </c>
      <c r="O71" s="358"/>
      <c r="P71" s="388"/>
      <c r="Q71" s="360"/>
      <c r="R71" s="361"/>
      <c r="S71" s="360"/>
    </row>
    <row r="72" spans="1:19" s="4" customFormat="1" ht="81">
      <c r="A72" s="60"/>
      <c r="B72" s="61" t="s">
        <v>116</v>
      </c>
      <c r="C72" s="61"/>
      <c r="D72" s="85" t="s">
        <v>154</v>
      </c>
      <c r="E72" s="50" t="s">
        <v>141</v>
      </c>
      <c r="F72" s="51" t="s">
        <v>56</v>
      </c>
      <c r="G72" s="50" t="s">
        <v>155</v>
      </c>
      <c r="H72" s="108" t="s">
        <v>156</v>
      </c>
      <c r="I72" s="109" t="s">
        <v>94</v>
      </c>
      <c r="J72" s="107">
        <v>16500</v>
      </c>
      <c r="K72" s="107">
        <v>17650</v>
      </c>
      <c r="L72" s="274">
        <v>17650</v>
      </c>
      <c r="M72" s="274">
        <v>17650</v>
      </c>
      <c r="N72" s="274">
        <v>100</v>
      </c>
      <c r="O72" s="269">
        <v>274237.8</v>
      </c>
      <c r="P72" s="203">
        <f>'1.2'!M34</f>
        <v>256095.69999999998</v>
      </c>
      <c r="Q72" s="52">
        <f>'1.2'!N34</f>
        <v>256512.8</v>
      </c>
      <c r="R72" s="52">
        <f>'1.2'!O34</f>
        <v>251240.10703</v>
      </c>
      <c r="S72" s="52">
        <f>R72/Q72*100</f>
        <v>97.94447178854233</v>
      </c>
    </row>
    <row r="73" spans="1:19" s="4" customFormat="1" ht="132.75" customHeight="1">
      <c r="A73" s="428"/>
      <c r="B73" s="431" t="s">
        <v>150</v>
      </c>
      <c r="C73" s="431"/>
      <c r="D73" s="389" t="s">
        <v>158</v>
      </c>
      <c r="E73" s="391" t="s">
        <v>141</v>
      </c>
      <c r="F73" s="393" t="s">
        <v>56</v>
      </c>
      <c r="G73" s="391" t="s">
        <v>159</v>
      </c>
      <c r="H73" s="108" t="s">
        <v>209</v>
      </c>
      <c r="I73" s="109" t="s">
        <v>94</v>
      </c>
      <c r="J73" s="53">
        <v>1200</v>
      </c>
      <c r="K73" s="53">
        <v>1200</v>
      </c>
      <c r="L73" s="53">
        <v>1275</v>
      </c>
      <c r="M73" s="53">
        <v>1517</v>
      </c>
      <c r="N73" s="274">
        <v>124</v>
      </c>
      <c r="O73" s="395">
        <v>743599.2</v>
      </c>
      <c r="P73" s="397">
        <f>'1.2'!M35</f>
        <v>709505.9</v>
      </c>
      <c r="Q73" s="359">
        <f>'1.2'!N35</f>
        <v>935256.7</v>
      </c>
      <c r="R73" s="359">
        <f>'1.2'!O35</f>
        <v>697805.5</v>
      </c>
      <c r="S73" s="359">
        <f>R73/Q73*100</f>
        <v>74.61112013418348</v>
      </c>
    </row>
    <row r="74" spans="1:19" s="4" customFormat="1" ht="162">
      <c r="A74" s="430"/>
      <c r="B74" s="433"/>
      <c r="C74" s="433"/>
      <c r="D74" s="390"/>
      <c r="E74" s="392"/>
      <c r="F74" s="394"/>
      <c r="G74" s="392"/>
      <c r="H74" s="108" t="s">
        <v>160</v>
      </c>
      <c r="I74" s="109" t="s">
        <v>46</v>
      </c>
      <c r="J74" s="86">
        <v>0.95</v>
      </c>
      <c r="K74" s="86">
        <v>0.95</v>
      </c>
      <c r="L74" s="86">
        <v>0.95</v>
      </c>
      <c r="M74" s="86">
        <v>0.95</v>
      </c>
      <c r="N74" s="340">
        <v>100</v>
      </c>
      <c r="O74" s="396"/>
      <c r="P74" s="398"/>
      <c r="Q74" s="360"/>
      <c r="R74" s="360"/>
      <c r="S74" s="360"/>
    </row>
    <row r="75" spans="1:19" s="4" customFormat="1" ht="81">
      <c r="A75" s="60"/>
      <c r="B75" s="61" t="s">
        <v>153</v>
      </c>
      <c r="C75" s="61"/>
      <c r="D75" s="49" t="s">
        <v>162</v>
      </c>
      <c r="E75" s="50" t="s">
        <v>141</v>
      </c>
      <c r="F75" s="51" t="s">
        <v>56</v>
      </c>
      <c r="G75" s="50" t="s">
        <v>163</v>
      </c>
      <c r="H75" s="108" t="s">
        <v>164</v>
      </c>
      <c r="I75" s="109" t="s">
        <v>94</v>
      </c>
      <c r="J75" s="107">
        <v>21139</v>
      </c>
      <c r="K75" s="107">
        <v>22000</v>
      </c>
      <c r="L75" s="274">
        <v>22000</v>
      </c>
      <c r="M75" s="274">
        <v>24000</v>
      </c>
      <c r="N75" s="274">
        <v>109</v>
      </c>
      <c r="O75" s="269">
        <v>104800</v>
      </c>
      <c r="P75" s="203">
        <f>'1.2'!M36</f>
        <v>118600</v>
      </c>
      <c r="Q75" s="52">
        <f>'1.2'!N36</f>
        <v>118600</v>
      </c>
      <c r="R75" s="52">
        <f>'1.2'!O36</f>
        <v>118600</v>
      </c>
      <c r="S75" s="52">
        <f>R75/Q75*100</f>
        <v>100</v>
      </c>
    </row>
    <row r="76" spans="1:19" s="4" customFormat="1" ht="129" customHeight="1">
      <c r="A76" s="428"/>
      <c r="B76" s="431" t="s">
        <v>157</v>
      </c>
      <c r="C76" s="431"/>
      <c r="D76" s="434" t="s">
        <v>166</v>
      </c>
      <c r="E76" s="391" t="s">
        <v>141</v>
      </c>
      <c r="F76" s="393" t="s">
        <v>167</v>
      </c>
      <c r="G76" s="391"/>
      <c r="H76" s="108" t="s">
        <v>168</v>
      </c>
      <c r="I76" s="109" t="s">
        <v>94</v>
      </c>
      <c r="J76" s="107">
        <v>17200</v>
      </c>
      <c r="K76" s="107">
        <v>17700</v>
      </c>
      <c r="L76" s="274">
        <v>17700</v>
      </c>
      <c r="M76" s="274">
        <v>17700</v>
      </c>
      <c r="N76" s="274">
        <v>100</v>
      </c>
      <c r="O76" s="395">
        <v>81811</v>
      </c>
      <c r="P76" s="397">
        <f>'1.2'!M37</f>
        <v>88987.50000000001</v>
      </c>
      <c r="Q76" s="359">
        <f>'1.2'!N37</f>
        <v>89524.3</v>
      </c>
      <c r="R76" s="359">
        <f>'1.2'!O37</f>
        <v>86919.63339999999</v>
      </c>
      <c r="S76" s="359">
        <f>R76/Q76*100</f>
        <v>97.09054792944484</v>
      </c>
    </row>
    <row r="77" spans="1:19" s="4" customFormat="1" ht="101.25">
      <c r="A77" s="430"/>
      <c r="B77" s="433"/>
      <c r="C77" s="433"/>
      <c r="D77" s="436"/>
      <c r="E77" s="392"/>
      <c r="F77" s="394"/>
      <c r="G77" s="392"/>
      <c r="H77" s="108" t="s">
        <v>169</v>
      </c>
      <c r="I77" s="109" t="s">
        <v>88</v>
      </c>
      <c r="J77" s="53">
        <v>95</v>
      </c>
      <c r="K77" s="53">
        <v>95</v>
      </c>
      <c r="L77" s="53">
        <v>95</v>
      </c>
      <c r="M77" s="53">
        <v>95</v>
      </c>
      <c r="N77" s="274">
        <v>100</v>
      </c>
      <c r="O77" s="396"/>
      <c r="P77" s="398"/>
      <c r="Q77" s="360"/>
      <c r="R77" s="360"/>
      <c r="S77" s="360"/>
    </row>
    <row r="78" spans="1:19" s="4" customFormat="1" ht="81">
      <c r="A78" s="60"/>
      <c r="B78" s="61" t="s">
        <v>161</v>
      </c>
      <c r="C78" s="61"/>
      <c r="D78" s="49" t="s">
        <v>171</v>
      </c>
      <c r="E78" s="50" t="s">
        <v>141</v>
      </c>
      <c r="F78" s="51" t="s">
        <v>56</v>
      </c>
      <c r="G78" s="50" t="s">
        <v>163</v>
      </c>
      <c r="H78" s="108" t="s">
        <v>172</v>
      </c>
      <c r="I78" s="109" t="s">
        <v>88</v>
      </c>
      <c r="J78" s="88">
        <v>0.1</v>
      </c>
      <c r="K78" s="88">
        <v>0.2</v>
      </c>
      <c r="L78" s="78">
        <v>0.2</v>
      </c>
      <c r="M78" s="78">
        <v>0.2</v>
      </c>
      <c r="N78" s="274">
        <v>100</v>
      </c>
      <c r="O78" s="269">
        <v>25600</v>
      </c>
      <c r="P78" s="203">
        <f>'1.2'!M38</f>
        <v>28900</v>
      </c>
      <c r="Q78" s="52">
        <f>'1.2'!N38</f>
        <v>28900</v>
      </c>
      <c r="R78" s="52">
        <f>'1.2'!O38</f>
        <v>28900</v>
      </c>
      <c r="S78" s="52">
        <f>R78/Q78*100</f>
        <v>100</v>
      </c>
    </row>
    <row r="79" spans="1:19" s="4" customFormat="1" ht="121.5">
      <c r="A79" s="89"/>
      <c r="B79" s="90" t="s">
        <v>165</v>
      </c>
      <c r="C79" s="90"/>
      <c r="D79" s="391" t="s">
        <v>173</v>
      </c>
      <c r="E79" s="66" t="s">
        <v>141</v>
      </c>
      <c r="F79" s="91" t="s">
        <v>56</v>
      </c>
      <c r="G79" s="66" t="s">
        <v>174</v>
      </c>
      <c r="H79" s="108" t="s">
        <v>175</v>
      </c>
      <c r="I79" s="109" t="s">
        <v>88</v>
      </c>
      <c r="J79" s="88">
        <v>0</v>
      </c>
      <c r="K79" s="88">
        <v>0.1</v>
      </c>
      <c r="L79" s="78">
        <v>0.1</v>
      </c>
      <c r="M79" s="78">
        <v>0.1</v>
      </c>
      <c r="N79" s="274">
        <v>100</v>
      </c>
      <c r="O79" s="395">
        <v>3000</v>
      </c>
      <c r="P79" s="397">
        <f>'1.2'!M39</f>
        <v>24900</v>
      </c>
      <c r="Q79" s="359">
        <f>'1.2'!N39</f>
        <v>24900</v>
      </c>
      <c r="R79" s="359">
        <f>'1.2'!O39</f>
        <v>24900</v>
      </c>
      <c r="S79" s="359">
        <f>R79/Q79*100</f>
        <v>100</v>
      </c>
    </row>
    <row r="80" spans="1:19" s="4" customFormat="1" ht="101.25">
      <c r="A80" s="60"/>
      <c r="B80" s="61"/>
      <c r="C80" s="61"/>
      <c r="D80" s="392"/>
      <c r="E80" s="50" t="s">
        <v>141</v>
      </c>
      <c r="F80" s="51" t="s">
        <v>56</v>
      </c>
      <c r="G80" s="50" t="s">
        <v>174</v>
      </c>
      <c r="H80" s="108" t="s">
        <v>176</v>
      </c>
      <c r="I80" s="109" t="s">
        <v>88</v>
      </c>
      <c r="J80" s="78">
        <v>0.2</v>
      </c>
      <c r="K80" s="88">
        <v>0.3</v>
      </c>
      <c r="L80" s="78">
        <v>0.3</v>
      </c>
      <c r="M80" s="78">
        <v>0.3</v>
      </c>
      <c r="N80" s="274">
        <v>100</v>
      </c>
      <c r="O80" s="396"/>
      <c r="P80" s="398"/>
      <c r="Q80" s="360"/>
      <c r="R80" s="360"/>
      <c r="S80" s="360"/>
    </row>
    <row r="81" spans="1:19" s="4" customFormat="1" ht="102" thickBot="1">
      <c r="A81" s="92"/>
      <c r="B81" s="93" t="s">
        <v>170</v>
      </c>
      <c r="C81" s="93"/>
      <c r="D81" s="94" t="s">
        <v>177</v>
      </c>
      <c r="E81" s="95" t="s">
        <v>141</v>
      </c>
      <c r="F81" s="96" t="s">
        <v>56</v>
      </c>
      <c r="G81" s="95" t="s">
        <v>178</v>
      </c>
      <c r="H81" s="108" t="s">
        <v>179</v>
      </c>
      <c r="I81" s="109" t="s">
        <v>88</v>
      </c>
      <c r="J81" s="86">
        <v>0.9</v>
      </c>
      <c r="K81" s="98">
        <v>0.95</v>
      </c>
      <c r="L81" s="78">
        <v>0.95</v>
      </c>
      <c r="M81" s="78">
        <v>0.95</v>
      </c>
      <c r="N81" s="274">
        <v>100</v>
      </c>
      <c r="O81" s="283">
        <v>63100</v>
      </c>
      <c r="P81" s="137">
        <f>'1.2'!M40</f>
        <v>67900</v>
      </c>
      <c r="Q81" s="97">
        <f>'1.2'!N40</f>
        <v>67900</v>
      </c>
      <c r="R81" s="97">
        <f>'1.2'!O40</f>
        <v>67900</v>
      </c>
      <c r="S81" s="97">
        <f>R81/Q81*100</f>
        <v>100</v>
      </c>
    </row>
    <row r="82" spans="1:23" s="4" customFormat="1" ht="87" customHeight="1">
      <c r="A82" s="69" t="s">
        <v>180</v>
      </c>
      <c r="B82" s="54"/>
      <c r="C82" s="54"/>
      <c r="D82" s="474" t="s">
        <v>230</v>
      </c>
      <c r="E82" s="450"/>
      <c r="F82" s="477"/>
      <c r="G82" s="450"/>
      <c r="H82" s="108" t="s">
        <v>181</v>
      </c>
      <c r="I82" s="109" t="s">
        <v>182</v>
      </c>
      <c r="J82" s="99">
        <v>2</v>
      </c>
      <c r="K82" s="99">
        <v>2</v>
      </c>
      <c r="L82" s="99">
        <v>2</v>
      </c>
      <c r="M82" s="99">
        <v>2</v>
      </c>
      <c r="N82" s="274">
        <v>100</v>
      </c>
      <c r="O82" s="478">
        <f>SUM(O84:O93)</f>
        <v>925833.9</v>
      </c>
      <c r="P82" s="480">
        <f>'1.2'!M41</f>
        <v>1006335.4</v>
      </c>
      <c r="Q82" s="469">
        <f>'1.2'!N41</f>
        <v>1120080.9</v>
      </c>
      <c r="R82" s="469">
        <f>'1.2'!O41</f>
        <v>1041274.21053</v>
      </c>
      <c r="S82" s="469">
        <f>R82/Q82*100</f>
        <v>92.96419665133118</v>
      </c>
      <c r="W82" s="8"/>
    </row>
    <row r="83" spans="1:19" s="4" customFormat="1" ht="151.5" customHeight="1">
      <c r="A83" s="101"/>
      <c r="B83" s="56"/>
      <c r="C83" s="56"/>
      <c r="D83" s="475"/>
      <c r="E83" s="392"/>
      <c r="F83" s="394"/>
      <c r="G83" s="392"/>
      <c r="H83" s="108" t="s">
        <v>183</v>
      </c>
      <c r="I83" s="109" t="s">
        <v>46</v>
      </c>
      <c r="J83" s="29"/>
      <c r="K83" s="29">
        <v>20</v>
      </c>
      <c r="L83" s="273">
        <v>0</v>
      </c>
      <c r="M83" s="273">
        <v>0</v>
      </c>
      <c r="N83" s="273"/>
      <c r="O83" s="479"/>
      <c r="P83" s="481"/>
      <c r="Q83" s="476"/>
      <c r="R83" s="476"/>
      <c r="S83" s="470"/>
    </row>
    <row r="84" spans="1:19" s="4" customFormat="1" ht="81">
      <c r="A84" s="428"/>
      <c r="B84" s="431" t="s">
        <v>72</v>
      </c>
      <c r="C84" s="431"/>
      <c r="D84" s="471" t="s">
        <v>184</v>
      </c>
      <c r="E84" s="391" t="s">
        <v>141</v>
      </c>
      <c r="F84" s="393"/>
      <c r="G84" s="391" t="s">
        <v>34</v>
      </c>
      <c r="H84" s="108" t="s">
        <v>185</v>
      </c>
      <c r="I84" s="109" t="s">
        <v>186</v>
      </c>
      <c r="J84" s="29">
        <v>13.8</v>
      </c>
      <c r="K84" s="29">
        <v>13.5</v>
      </c>
      <c r="L84" s="293">
        <v>13.5</v>
      </c>
      <c r="M84" s="293">
        <v>13.5</v>
      </c>
      <c r="N84" s="218"/>
      <c r="O84" s="395">
        <v>18196.1</v>
      </c>
      <c r="P84" s="397">
        <f>'1.2'!M42:M42</f>
        <v>23191.1</v>
      </c>
      <c r="Q84" s="359">
        <f>'1.2'!N42:N42</f>
        <v>22791.1</v>
      </c>
      <c r="R84" s="359">
        <f>'1.2'!O42:O42</f>
        <v>22791.1</v>
      </c>
      <c r="S84" s="359">
        <f>R84/Q84*100</f>
        <v>100</v>
      </c>
    </row>
    <row r="85" spans="1:19" s="4" customFormat="1" ht="60.75">
      <c r="A85" s="429"/>
      <c r="B85" s="432"/>
      <c r="C85" s="432"/>
      <c r="D85" s="471"/>
      <c r="E85" s="424"/>
      <c r="F85" s="426"/>
      <c r="G85" s="424"/>
      <c r="H85" s="108" t="s">
        <v>187</v>
      </c>
      <c r="I85" s="109" t="s">
        <v>186</v>
      </c>
      <c r="J85" s="247">
        <v>3219</v>
      </c>
      <c r="K85" s="247">
        <v>3339</v>
      </c>
      <c r="L85" s="273">
        <v>3339</v>
      </c>
      <c r="M85" s="273">
        <v>4488</v>
      </c>
      <c r="N85" s="218">
        <v>134</v>
      </c>
      <c r="O85" s="358"/>
      <c r="P85" s="388"/>
      <c r="Q85" s="361"/>
      <c r="R85" s="361"/>
      <c r="S85" s="361"/>
    </row>
    <row r="86" spans="1:19" s="4" customFormat="1" ht="141.75">
      <c r="A86" s="430"/>
      <c r="B86" s="433"/>
      <c r="C86" s="433"/>
      <c r="D86" s="471"/>
      <c r="E86" s="392"/>
      <c r="F86" s="394"/>
      <c r="G86" s="392"/>
      <c r="H86" s="108" t="s">
        <v>188</v>
      </c>
      <c r="I86" s="109" t="s">
        <v>94</v>
      </c>
      <c r="J86" s="247">
        <v>150</v>
      </c>
      <c r="K86" s="248">
        <v>150</v>
      </c>
      <c r="L86" s="273">
        <v>150</v>
      </c>
      <c r="M86" s="273">
        <v>170</v>
      </c>
      <c r="N86" s="218">
        <v>113</v>
      </c>
      <c r="O86" s="396"/>
      <c r="P86" s="398"/>
      <c r="Q86" s="360"/>
      <c r="R86" s="360"/>
      <c r="S86" s="360"/>
    </row>
    <row r="87" spans="1:19" s="4" customFormat="1" ht="101.25">
      <c r="A87" s="428"/>
      <c r="B87" s="431" t="s">
        <v>84</v>
      </c>
      <c r="C87" s="431"/>
      <c r="D87" s="391" t="s">
        <v>189</v>
      </c>
      <c r="E87" s="391" t="s">
        <v>141</v>
      </c>
      <c r="F87" s="393"/>
      <c r="G87" s="391" t="s">
        <v>190</v>
      </c>
      <c r="H87" s="108" t="s">
        <v>191</v>
      </c>
      <c r="I87" s="109" t="s">
        <v>94</v>
      </c>
      <c r="J87" s="109">
        <v>248</v>
      </c>
      <c r="K87" s="59">
        <v>252</v>
      </c>
      <c r="L87" s="274">
        <v>252</v>
      </c>
      <c r="M87" s="273">
        <v>276</v>
      </c>
      <c r="N87" s="218">
        <v>109</v>
      </c>
      <c r="O87" s="395">
        <v>554094.8</v>
      </c>
      <c r="P87" s="397">
        <v>627246.3</v>
      </c>
      <c r="Q87" s="359">
        <f>'1.2'!N43:N43</f>
        <v>717687.2</v>
      </c>
      <c r="R87" s="359">
        <f>'1.2'!O43:O43</f>
        <v>665297.12958</v>
      </c>
      <c r="S87" s="359">
        <f>R87/Q87*100</f>
        <v>92.70015259851367</v>
      </c>
    </row>
    <row r="88" spans="1:19" s="4" customFormat="1" ht="81">
      <c r="A88" s="430"/>
      <c r="B88" s="433"/>
      <c r="C88" s="433"/>
      <c r="D88" s="392"/>
      <c r="E88" s="392"/>
      <c r="F88" s="394"/>
      <c r="G88" s="392"/>
      <c r="H88" s="108" t="s">
        <v>210</v>
      </c>
      <c r="I88" s="109" t="s">
        <v>94</v>
      </c>
      <c r="J88" s="107">
        <v>177</v>
      </c>
      <c r="K88" s="59">
        <v>298</v>
      </c>
      <c r="L88" s="273">
        <v>298</v>
      </c>
      <c r="M88" s="273">
        <v>280</v>
      </c>
      <c r="N88" s="218">
        <v>93.9</v>
      </c>
      <c r="O88" s="396"/>
      <c r="P88" s="398"/>
      <c r="Q88" s="360"/>
      <c r="R88" s="360"/>
      <c r="S88" s="360"/>
    </row>
    <row r="89" spans="1:19" s="4" customFormat="1" ht="123" customHeight="1">
      <c r="A89" s="60"/>
      <c r="B89" s="61" t="s">
        <v>91</v>
      </c>
      <c r="C89" s="61"/>
      <c r="D89" s="471" t="s">
        <v>192</v>
      </c>
      <c r="E89" s="391" t="s">
        <v>141</v>
      </c>
      <c r="F89" s="393"/>
      <c r="G89" s="459" t="s">
        <v>193</v>
      </c>
      <c r="H89" s="108" t="s">
        <v>194</v>
      </c>
      <c r="I89" s="109" t="s">
        <v>94</v>
      </c>
      <c r="J89" s="109">
        <v>348</v>
      </c>
      <c r="K89" s="59">
        <v>367</v>
      </c>
      <c r="L89" s="273">
        <v>367</v>
      </c>
      <c r="M89" s="273">
        <v>1421</v>
      </c>
      <c r="N89" s="218">
        <v>387</v>
      </c>
      <c r="O89" s="460">
        <v>144712.9</v>
      </c>
      <c r="P89" s="461">
        <f>'1.2'!M44</f>
        <v>139775.6</v>
      </c>
      <c r="Q89" s="359">
        <f>'1.2'!N44</f>
        <v>153403.7</v>
      </c>
      <c r="R89" s="458">
        <f>'1.2'!O44</f>
        <v>137211.94816</v>
      </c>
      <c r="S89" s="359">
        <f>R89/Q89*100</f>
        <v>89.44500566805102</v>
      </c>
    </row>
    <row r="90" spans="1:19" s="4" customFormat="1" ht="101.25">
      <c r="A90" s="60"/>
      <c r="B90" s="61"/>
      <c r="C90" s="61"/>
      <c r="D90" s="471"/>
      <c r="E90" s="424"/>
      <c r="F90" s="426"/>
      <c r="G90" s="459"/>
      <c r="H90" s="108" t="s">
        <v>195</v>
      </c>
      <c r="I90" s="109" t="s">
        <v>94</v>
      </c>
      <c r="J90" s="109">
        <v>11120</v>
      </c>
      <c r="K90" s="59">
        <v>11643</v>
      </c>
      <c r="L90" s="274">
        <v>11643</v>
      </c>
      <c r="M90" s="273">
        <v>19896</v>
      </c>
      <c r="N90" s="218">
        <v>170.8</v>
      </c>
      <c r="O90" s="460"/>
      <c r="P90" s="461"/>
      <c r="Q90" s="361"/>
      <c r="R90" s="458"/>
      <c r="S90" s="361"/>
    </row>
    <row r="91" spans="1:19" s="4" customFormat="1" ht="143.25" customHeight="1">
      <c r="A91" s="60"/>
      <c r="B91" s="61"/>
      <c r="C91" s="61"/>
      <c r="D91" s="471"/>
      <c r="E91" s="392"/>
      <c r="F91" s="394"/>
      <c r="G91" s="459"/>
      <c r="H91" s="108" t="s">
        <v>196</v>
      </c>
      <c r="I91" s="108" t="s">
        <v>197</v>
      </c>
      <c r="J91" s="109">
        <v>50</v>
      </c>
      <c r="K91" s="59">
        <v>50</v>
      </c>
      <c r="L91" s="293">
        <v>50</v>
      </c>
      <c r="M91" s="293">
        <v>50</v>
      </c>
      <c r="N91" s="218">
        <v>100</v>
      </c>
      <c r="O91" s="460"/>
      <c r="P91" s="461"/>
      <c r="Q91" s="360"/>
      <c r="R91" s="458"/>
      <c r="S91" s="360"/>
    </row>
    <row r="92" spans="1:19" s="4" customFormat="1" ht="119.25" customHeight="1">
      <c r="A92" s="60"/>
      <c r="B92" s="61" t="s">
        <v>99</v>
      </c>
      <c r="C92" s="61"/>
      <c r="D92" s="471" t="s">
        <v>198</v>
      </c>
      <c r="E92" s="391" t="s">
        <v>141</v>
      </c>
      <c r="F92" s="393"/>
      <c r="G92" s="459" t="s">
        <v>199</v>
      </c>
      <c r="H92" s="108" t="s">
        <v>200</v>
      </c>
      <c r="I92" s="109" t="s">
        <v>94</v>
      </c>
      <c r="J92" s="109">
        <v>1519</v>
      </c>
      <c r="K92" s="59">
        <v>1110</v>
      </c>
      <c r="L92" s="273">
        <v>2000</v>
      </c>
      <c r="M92" s="273">
        <v>2832</v>
      </c>
      <c r="N92" s="218">
        <v>141.6</v>
      </c>
      <c r="O92" s="460">
        <v>208830.1</v>
      </c>
      <c r="P92" s="461">
        <f>'1.2'!M45</f>
        <v>216122.4</v>
      </c>
      <c r="Q92" s="359">
        <f>'1.2'!N45</f>
        <v>226198.9</v>
      </c>
      <c r="R92" s="458">
        <f>'1.2'!O45</f>
        <v>215974.03279</v>
      </c>
      <c r="S92" s="359">
        <f>R92/Q92*100</f>
        <v>95.4797007368294</v>
      </c>
    </row>
    <row r="93" spans="1:19" s="4" customFormat="1" ht="74.25" customHeight="1" thickBot="1">
      <c r="A93" s="64"/>
      <c r="B93" s="65"/>
      <c r="C93" s="65"/>
      <c r="D93" s="434"/>
      <c r="E93" s="424"/>
      <c r="F93" s="426"/>
      <c r="G93" s="391"/>
      <c r="H93" s="140" t="s">
        <v>201</v>
      </c>
      <c r="I93" s="140" t="s">
        <v>197</v>
      </c>
      <c r="J93" s="141">
        <v>392</v>
      </c>
      <c r="K93" s="142">
        <v>392</v>
      </c>
      <c r="L93" s="211">
        <v>392</v>
      </c>
      <c r="M93" s="212">
        <v>220</v>
      </c>
      <c r="N93" s="218">
        <v>56</v>
      </c>
      <c r="O93" s="395"/>
      <c r="P93" s="397"/>
      <c r="Q93" s="361"/>
      <c r="R93" s="359"/>
      <c r="S93" s="361"/>
    </row>
    <row r="94" spans="1:19" s="4" customFormat="1" ht="54">
      <c r="A94" s="145" t="s">
        <v>106</v>
      </c>
      <c r="B94" s="146"/>
      <c r="C94" s="146"/>
      <c r="D94" s="147" t="s">
        <v>242</v>
      </c>
      <c r="E94" s="110"/>
      <c r="F94" s="112"/>
      <c r="G94" s="110"/>
      <c r="H94" s="111"/>
      <c r="I94" s="111"/>
      <c r="J94" s="112"/>
      <c r="K94" s="59"/>
      <c r="L94" s="253"/>
      <c r="M94" s="253"/>
      <c r="N94" s="218"/>
      <c r="O94" s="284"/>
      <c r="P94" s="200">
        <f>'1.2'!M46</f>
        <v>962151.5</v>
      </c>
      <c r="Q94" s="138">
        <f>'1.2'!N46</f>
        <v>196200</v>
      </c>
      <c r="R94" s="113">
        <f>'1.2'!O46</f>
        <v>133900</v>
      </c>
      <c r="S94" s="113">
        <f>R94/Q94*100</f>
        <v>68.2466870540265</v>
      </c>
    </row>
    <row r="95" spans="1:19" s="4" customFormat="1" ht="54.75" thickBot="1">
      <c r="A95" s="148"/>
      <c r="B95" s="149" t="s">
        <v>72</v>
      </c>
      <c r="C95" s="149"/>
      <c r="D95" s="150" t="s">
        <v>243</v>
      </c>
      <c r="E95" s="110"/>
      <c r="F95" s="112"/>
      <c r="G95" s="110"/>
      <c r="H95" s="111"/>
      <c r="I95" s="111"/>
      <c r="J95" s="112"/>
      <c r="K95" s="59"/>
      <c r="L95" s="253"/>
      <c r="M95" s="253"/>
      <c r="N95" s="218"/>
      <c r="O95" s="113"/>
      <c r="P95" s="201">
        <v>962151.5</v>
      </c>
      <c r="Q95" s="113">
        <v>196200</v>
      </c>
      <c r="R95" s="113">
        <v>133900</v>
      </c>
      <c r="S95" s="206">
        <f>R95/Q95*100</f>
        <v>68.2466870540265</v>
      </c>
    </row>
    <row r="96" spans="1:19" s="4" customFormat="1" ht="33" customHeight="1" thickBot="1">
      <c r="A96" s="472" t="s">
        <v>202</v>
      </c>
      <c r="B96" s="473"/>
      <c r="C96" s="473"/>
      <c r="D96" s="473"/>
      <c r="E96" s="143"/>
      <c r="F96" s="143"/>
      <c r="G96" s="143"/>
      <c r="H96" s="144"/>
      <c r="I96" s="144"/>
      <c r="J96" s="144"/>
      <c r="K96" s="144"/>
      <c r="L96" s="257"/>
      <c r="M96" s="257"/>
      <c r="N96" s="144"/>
      <c r="O96" s="144">
        <f>SUM(O9,O29,O54,O82)</f>
        <v>3609101.789810857</v>
      </c>
      <c r="P96" s="139">
        <f>SUM(P9,P29,P54,P82,P94)</f>
        <v>4602618.699999999</v>
      </c>
      <c r="Q96" s="139">
        <f>SUM(Q9,Q29,Q54,Q82,Q94)</f>
        <v>4365316.3</v>
      </c>
      <c r="R96" s="139">
        <f>SUM(R9,R29,R54,R82,R94)</f>
        <v>3832252.84456</v>
      </c>
      <c r="S96" s="144">
        <f>R96/Q96*100</f>
        <v>87.78866366590664</v>
      </c>
    </row>
    <row r="97" spans="1:19" ht="21" thickBot="1">
      <c r="A97" s="14"/>
      <c r="B97" s="14"/>
      <c r="C97" s="14"/>
      <c r="D97" s="14"/>
      <c r="E97" s="102"/>
      <c r="F97" s="102"/>
      <c r="G97" s="102"/>
      <c r="H97" s="103"/>
      <c r="I97" s="103"/>
      <c r="J97" s="103"/>
      <c r="K97" s="103"/>
      <c r="L97" s="258"/>
      <c r="M97" s="258"/>
      <c r="N97" s="103"/>
      <c r="O97" s="103"/>
      <c r="P97" s="201"/>
      <c r="Q97" s="103"/>
      <c r="R97" s="103"/>
      <c r="S97" s="103"/>
    </row>
    <row r="98" spans="1:19" ht="21" thickBot="1">
      <c r="A98" s="14"/>
      <c r="B98" s="14"/>
      <c r="C98" s="14"/>
      <c r="D98" s="14"/>
      <c r="E98" s="102"/>
      <c r="F98" s="102"/>
      <c r="G98" s="102"/>
      <c r="H98" s="103"/>
      <c r="I98" s="103"/>
      <c r="J98" s="103"/>
      <c r="K98" s="103"/>
      <c r="L98" s="103"/>
      <c r="M98" s="103"/>
      <c r="N98" s="103"/>
      <c r="O98" s="103"/>
      <c r="P98" s="139"/>
      <c r="Q98" s="103"/>
      <c r="R98" s="103"/>
      <c r="S98" s="103"/>
    </row>
    <row r="99" spans="1:19" ht="20.25">
      <c r="A99" s="14"/>
      <c r="B99" s="14"/>
      <c r="C99" s="14"/>
      <c r="D99" s="14"/>
      <c r="E99" s="102"/>
      <c r="F99" s="102"/>
      <c r="G99" s="102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</row>
    <row r="100" spans="1:19" ht="38.25" customHeight="1">
      <c r="A100" s="14"/>
      <c r="B100" s="14"/>
      <c r="C100" s="14"/>
      <c r="D100" s="300" t="s">
        <v>203</v>
      </c>
      <c r="E100" s="300"/>
      <c r="F100" s="300"/>
      <c r="G100" s="300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</row>
    <row r="101" spans="1:19" ht="38.25" customHeight="1">
      <c r="A101" s="14"/>
      <c r="B101" s="14"/>
      <c r="C101" s="14"/>
      <c r="D101" s="300" t="s">
        <v>204</v>
      </c>
      <c r="E101" s="300"/>
      <c r="F101" s="300"/>
      <c r="G101" s="300"/>
      <c r="H101" s="103"/>
      <c r="I101" s="103"/>
      <c r="J101" s="103"/>
      <c r="K101" s="103"/>
      <c r="L101" s="103"/>
      <c r="M101" s="103"/>
      <c r="N101" s="103"/>
      <c r="O101" s="103"/>
      <c r="P101" s="104"/>
      <c r="Q101" s="104"/>
      <c r="R101" s="103"/>
      <c r="S101" s="103"/>
    </row>
    <row r="102" spans="1:19" ht="20.25">
      <c r="A102" s="14"/>
      <c r="B102" s="14"/>
      <c r="C102" s="14"/>
      <c r="D102" s="300"/>
      <c r="E102" s="300"/>
      <c r="F102" s="300"/>
      <c r="G102" s="300"/>
      <c r="H102" s="103"/>
      <c r="I102" s="103"/>
      <c r="J102" s="103"/>
      <c r="K102" s="103"/>
      <c r="L102" s="103"/>
      <c r="M102" s="103"/>
      <c r="N102" s="103"/>
      <c r="O102" s="103"/>
      <c r="P102" s="104"/>
      <c r="Q102" s="104"/>
      <c r="R102" s="103"/>
      <c r="S102" s="103"/>
    </row>
    <row r="103" spans="1:19" ht="36" customHeight="1">
      <c r="A103" s="14"/>
      <c r="B103" s="14"/>
      <c r="C103" s="14"/>
      <c r="D103" s="300" t="s">
        <v>205</v>
      </c>
      <c r="E103" s="300"/>
      <c r="F103" s="300"/>
      <c r="G103" s="300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</row>
    <row r="104" spans="1:19" ht="36" customHeight="1">
      <c r="A104" s="14"/>
      <c r="B104" s="14"/>
      <c r="C104" s="14"/>
      <c r="D104" s="300"/>
      <c r="E104" s="300"/>
      <c r="F104" s="300"/>
      <c r="G104" s="300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</row>
    <row r="105" spans="1:19" ht="20.25">
      <c r="A105" s="14"/>
      <c r="B105" s="14"/>
      <c r="C105" s="14"/>
      <c r="D105" s="300" t="s">
        <v>206</v>
      </c>
      <c r="E105" s="300"/>
      <c r="F105" s="300"/>
      <c r="G105" s="300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</row>
  </sheetData>
  <sheetProtection/>
  <mergeCells count="262">
    <mergeCell ref="B22:B23"/>
    <mergeCell ref="A22:A23"/>
    <mergeCell ref="C22:C23"/>
    <mergeCell ref="O79:O80"/>
    <mergeCell ref="P79:P80"/>
    <mergeCell ref="Q79:Q80"/>
    <mergeCell ref="R79:R80"/>
    <mergeCell ref="S79:S80"/>
    <mergeCell ref="R9:R12"/>
    <mergeCell ref="R19:R20"/>
    <mergeCell ref="R25:R28"/>
    <mergeCell ref="R37:R38"/>
    <mergeCell ref="R22:R23"/>
    <mergeCell ref="E22:E23"/>
    <mergeCell ref="F22:F23"/>
    <mergeCell ref="G22:G23"/>
    <mergeCell ref="S25:S28"/>
    <mergeCell ref="S29:S31"/>
    <mergeCell ref="S37:S38"/>
    <mergeCell ref="G29:G31"/>
    <mergeCell ref="O29:O31"/>
    <mergeCell ref="P29:P31"/>
    <mergeCell ref="G25:G28"/>
    <mergeCell ref="O25:O28"/>
    <mergeCell ref="P37:P38"/>
    <mergeCell ref="O37:O38"/>
    <mergeCell ref="P32:P36"/>
    <mergeCell ref="R32:R36"/>
    <mergeCell ref="Q32:Q36"/>
    <mergeCell ref="R29:R31"/>
    <mergeCell ref="G32:G36"/>
    <mergeCell ref="O32:O36"/>
    <mergeCell ref="Q70:Q71"/>
    <mergeCell ref="G70:G71"/>
    <mergeCell ref="O70:O71"/>
    <mergeCell ref="P70:P71"/>
    <mergeCell ref="R70:R71"/>
    <mergeCell ref="R54:R57"/>
    <mergeCell ref="Q29:Q31"/>
    <mergeCell ref="D82:D83"/>
    <mergeCell ref="R82:R83"/>
    <mergeCell ref="Q82:Q83"/>
    <mergeCell ref="Q84:Q86"/>
    <mergeCell ref="Q87:Q88"/>
    <mergeCell ref="Q89:Q91"/>
    <mergeCell ref="Q92:Q93"/>
    <mergeCell ref="D79:D80"/>
    <mergeCell ref="G73:G74"/>
    <mergeCell ref="O73:O74"/>
    <mergeCell ref="F76:F77"/>
    <mergeCell ref="G76:G77"/>
    <mergeCell ref="O76:O77"/>
    <mergeCell ref="P76:P77"/>
    <mergeCell ref="P73:P74"/>
    <mergeCell ref="P92:P93"/>
    <mergeCell ref="E82:E83"/>
    <mergeCell ref="F82:F83"/>
    <mergeCell ref="G82:G83"/>
    <mergeCell ref="O82:O83"/>
    <mergeCell ref="P82:P83"/>
    <mergeCell ref="R92:R93"/>
    <mergeCell ref="P84:P86"/>
    <mergeCell ref="R84:R86"/>
    <mergeCell ref="S92:S93"/>
    <mergeCell ref="A96:D96"/>
    <mergeCell ref="S84:S86"/>
    <mergeCell ref="P89:P91"/>
    <mergeCell ref="R89:R91"/>
    <mergeCell ref="S89:S91"/>
    <mergeCell ref="D92:D93"/>
    <mergeCell ref="E92:E93"/>
    <mergeCell ref="F92:F93"/>
    <mergeCell ref="G92:G93"/>
    <mergeCell ref="O92:O93"/>
    <mergeCell ref="D89:D91"/>
    <mergeCell ref="E89:E91"/>
    <mergeCell ref="F89:F91"/>
    <mergeCell ref="G89:G91"/>
    <mergeCell ref="O89:O91"/>
    <mergeCell ref="A87:A88"/>
    <mergeCell ref="B87:B88"/>
    <mergeCell ref="G84:G86"/>
    <mergeCell ref="O84:O86"/>
    <mergeCell ref="G87:G88"/>
    <mergeCell ref="O87:O88"/>
    <mergeCell ref="P87:P88"/>
    <mergeCell ref="R87:R88"/>
    <mergeCell ref="C87:C88"/>
    <mergeCell ref="D87:D88"/>
    <mergeCell ref="E87:E88"/>
    <mergeCell ref="F87:F88"/>
    <mergeCell ref="A84:A86"/>
    <mergeCell ref="B84:B86"/>
    <mergeCell ref="C84:C86"/>
    <mergeCell ref="D84:D86"/>
    <mergeCell ref="E84:E86"/>
    <mergeCell ref="F84:F86"/>
    <mergeCell ref="R73:R74"/>
    <mergeCell ref="S82:S83"/>
    <mergeCell ref="S73:S74"/>
    <mergeCell ref="R76:R77"/>
    <mergeCell ref="S76:S77"/>
    <mergeCell ref="A70:A71"/>
    <mergeCell ref="B70:B71"/>
    <mergeCell ref="C70:C71"/>
    <mergeCell ref="D70:D71"/>
    <mergeCell ref="E70:E71"/>
    <mergeCell ref="F70:F71"/>
    <mergeCell ref="A73:A74"/>
    <mergeCell ref="B73:B74"/>
    <mergeCell ref="C73:C74"/>
    <mergeCell ref="D73:D74"/>
    <mergeCell ref="E73:E74"/>
    <mergeCell ref="F73:F74"/>
    <mergeCell ref="A76:A77"/>
    <mergeCell ref="B76:B77"/>
    <mergeCell ref="C76:C77"/>
    <mergeCell ref="D76:D77"/>
    <mergeCell ref="E76:E77"/>
    <mergeCell ref="Q73:Q74"/>
    <mergeCell ref="Q76:Q77"/>
    <mergeCell ref="S64:S65"/>
    <mergeCell ref="A67:A68"/>
    <mergeCell ref="B67:B68"/>
    <mergeCell ref="C67:C68"/>
    <mergeCell ref="D67:D68"/>
    <mergeCell ref="E67:E68"/>
    <mergeCell ref="F67:F68"/>
    <mergeCell ref="G67:G68"/>
    <mergeCell ref="O67:O68"/>
    <mergeCell ref="P67:P68"/>
    <mergeCell ref="R67:R68"/>
    <mergeCell ref="S67:S68"/>
    <mergeCell ref="D64:D65"/>
    <mergeCell ref="G64:G65"/>
    <mergeCell ref="O64:O65"/>
    <mergeCell ref="P64:P65"/>
    <mergeCell ref="R64:R65"/>
    <mergeCell ref="Q64:Q65"/>
    <mergeCell ref="Q67:Q68"/>
    <mergeCell ref="S54:S57"/>
    <mergeCell ref="R39:R47"/>
    <mergeCell ref="G39:G47"/>
    <mergeCell ref="O39:O47"/>
    <mergeCell ref="P39:P47"/>
    <mergeCell ref="D58:D61"/>
    <mergeCell ref="E58:E61"/>
    <mergeCell ref="F58:F61"/>
    <mergeCell ref="G58:G61"/>
    <mergeCell ref="O58:O61"/>
    <mergeCell ref="P58:P61"/>
    <mergeCell ref="R58:R61"/>
    <mergeCell ref="S58:S61"/>
    <mergeCell ref="Q58:Q61"/>
    <mergeCell ref="Q54:Q57"/>
    <mergeCell ref="P54:P57"/>
    <mergeCell ref="P48:P50"/>
    <mergeCell ref="R48:R50"/>
    <mergeCell ref="Q39:Q47"/>
    <mergeCell ref="Q48:Q50"/>
    <mergeCell ref="A48:A50"/>
    <mergeCell ref="B48:B50"/>
    <mergeCell ref="C48:C50"/>
    <mergeCell ref="D48:D50"/>
    <mergeCell ref="E48:E50"/>
    <mergeCell ref="F48:F50"/>
    <mergeCell ref="G48:G50"/>
    <mergeCell ref="O48:O50"/>
    <mergeCell ref="D54:D57"/>
    <mergeCell ref="O54:O57"/>
    <mergeCell ref="N54:N55"/>
    <mergeCell ref="A39:A47"/>
    <mergeCell ref="B39:B47"/>
    <mergeCell ref="C39:C47"/>
    <mergeCell ref="D39:D47"/>
    <mergeCell ref="E39:E47"/>
    <mergeCell ref="F39:F47"/>
    <mergeCell ref="A37:A38"/>
    <mergeCell ref="B37:B38"/>
    <mergeCell ref="C37:C38"/>
    <mergeCell ref="D37:D38"/>
    <mergeCell ref="A25:A28"/>
    <mergeCell ref="B25:B28"/>
    <mergeCell ref="C25:C28"/>
    <mergeCell ref="D25:D28"/>
    <mergeCell ref="E25:E28"/>
    <mergeCell ref="F25:F28"/>
    <mergeCell ref="A32:A36"/>
    <mergeCell ref="B32:B36"/>
    <mergeCell ref="C32:C36"/>
    <mergeCell ref="D32:D36"/>
    <mergeCell ref="E32:E36"/>
    <mergeCell ref="F32:F36"/>
    <mergeCell ref="A29:A31"/>
    <mergeCell ref="B29:B31"/>
    <mergeCell ref="D29:D31"/>
    <mergeCell ref="E29:E31"/>
    <mergeCell ref="F29:F31"/>
    <mergeCell ref="S19:S20"/>
    <mergeCell ref="D14:D15"/>
    <mergeCell ref="E14:E15"/>
    <mergeCell ref="F14:F15"/>
    <mergeCell ref="G14:G15"/>
    <mergeCell ref="O14:O15"/>
    <mergeCell ref="P14:P15"/>
    <mergeCell ref="S14:S15"/>
    <mergeCell ref="Q19:Q20"/>
    <mergeCell ref="R14:R15"/>
    <mergeCell ref="P9:P12"/>
    <mergeCell ref="Q9:Q12"/>
    <mergeCell ref="D19:D20"/>
    <mergeCell ref="E19:E20"/>
    <mergeCell ref="F19:F20"/>
    <mergeCell ref="G19:G20"/>
    <mergeCell ref="O19:O20"/>
    <mergeCell ref="P19:P20"/>
    <mergeCell ref="P25:P28"/>
    <mergeCell ref="O22:O23"/>
    <mergeCell ref="P22:P23"/>
    <mergeCell ref="D22:D23"/>
    <mergeCell ref="Q14:Q15"/>
    <mergeCell ref="A1:D1"/>
    <mergeCell ref="A2:S2"/>
    <mergeCell ref="A3:S3"/>
    <mergeCell ref="A6:A8"/>
    <mergeCell ref="B6:B8"/>
    <mergeCell ref="C6:C8"/>
    <mergeCell ref="D6:D8"/>
    <mergeCell ref="E6:E8"/>
    <mergeCell ref="F6:F8"/>
    <mergeCell ref="G6:G8"/>
    <mergeCell ref="A5:S5"/>
    <mergeCell ref="H6:H8"/>
    <mergeCell ref="I6:I8"/>
    <mergeCell ref="J6:N6"/>
    <mergeCell ref="K7:N7"/>
    <mergeCell ref="O6:S6"/>
    <mergeCell ref="P7:S7"/>
    <mergeCell ref="A9:A12"/>
    <mergeCell ref="B9:B12"/>
    <mergeCell ref="C9:C12"/>
    <mergeCell ref="D9:D12"/>
    <mergeCell ref="E9:E12"/>
    <mergeCell ref="F9:F12"/>
    <mergeCell ref="G9:G12"/>
    <mergeCell ref="O9:O12"/>
    <mergeCell ref="S87:S88"/>
    <mergeCell ref="S70:S71"/>
    <mergeCell ref="S48:S50"/>
    <mergeCell ref="S39:S47"/>
    <mergeCell ref="S32:S36"/>
    <mergeCell ref="S22:S23"/>
    <mergeCell ref="H54:H55"/>
    <mergeCell ref="I54:I55"/>
    <mergeCell ref="J54:J55"/>
    <mergeCell ref="K54:K55"/>
    <mergeCell ref="L54:L55"/>
    <mergeCell ref="M54:M55"/>
    <mergeCell ref="S9:S12"/>
    <mergeCell ref="Q22:Q23"/>
    <mergeCell ref="Q25:Q28"/>
    <mergeCell ref="Q37:Q38"/>
  </mergeCells>
  <printOptions/>
  <pageMargins left="0.25" right="0.25" top="0.75" bottom="0.75" header="0.3" footer="0.3"/>
  <pageSetup horizontalDpi="600" verticalDpi="600" orientation="landscape" paperSize="9" scale="47" r:id="rId1"/>
  <headerFooter>
    <oddFooter>&amp;R&amp;"Arial,курсив"&amp;8&amp;P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01"/>
  <sheetViews>
    <sheetView zoomScale="55" zoomScaleNormal="55" zoomScaleSheetLayoutView="70" zoomScalePageLayoutView="90" workbookViewId="0" topLeftCell="A1">
      <selection activeCell="A1" sqref="A1:N1"/>
    </sheetView>
  </sheetViews>
  <sheetFormatPr defaultColWidth="12.28125" defaultRowHeight="12.75"/>
  <cols>
    <col min="1" max="1" width="16.28125" style="3" customWidth="1"/>
    <col min="2" max="2" width="7.140625" style="3" customWidth="1"/>
    <col min="3" max="3" width="7.7109375" style="3" customWidth="1"/>
    <col min="4" max="4" width="49.140625" style="3" customWidth="1"/>
    <col min="5" max="5" width="17.7109375" style="120" customWidth="1"/>
    <col min="6" max="6" width="23.7109375" style="120" customWidth="1"/>
    <col min="7" max="7" width="0.2890625" style="120" customWidth="1"/>
    <col min="8" max="8" width="49.140625" style="2" customWidth="1"/>
    <col min="9" max="9" width="24.28125" style="2" customWidth="1"/>
    <col min="10" max="10" width="0.13671875" style="2" customWidth="1"/>
    <col min="11" max="14" width="15.7109375" style="2" customWidth="1"/>
    <col min="15" max="15" width="31.28125" style="157" customWidth="1"/>
    <col min="16" max="16" width="33.8515625" style="157" customWidth="1"/>
    <col min="17" max="16384" width="12.28125" style="3" customWidth="1"/>
  </cols>
  <sheetData>
    <row r="1" spans="1:16" s="4" customFormat="1" ht="71.25" customHeight="1" thickBot="1">
      <c r="A1" s="385" t="s">
        <v>362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158"/>
      <c r="P1" s="158"/>
    </row>
    <row r="2" spans="1:16" s="4" customFormat="1" ht="80.25" customHeight="1">
      <c r="A2" s="495" t="s">
        <v>3</v>
      </c>
      <c r="B2" s="498" t="s">
        <v>4</v>
      </c>
      <c r="C2" s="498" t="s">
        <v>5</v>
      </c>
      <c r="D2" s="501" t="s">
        <v>6</v>
      </c>
      <c r="E2" s="504" t="s">
        <v>7</v>
      </c>
      <c r="F2" s="504" t="s">
        <v>8</v>
      </c>
      <c r="G2" s="504" t="s">
        <v>9</v>
      </c>
      <c r="H2" s="512" t="s">
        <v>239</v>
      </c>
      <c r="I2" s="512" t="s">
        <v>10</v>
      </c>
      <c r="J2" s="493" t="s">
        <v>232</v>
      </c>
      <c r="K2" s="494"/>
      <c r="L2" s="494"/>
      <c r="M2" s="494"/>
      <c r="N2" s="494"/>
      <c r="O2" s="387" t="s">
        <v>244</v>
      </c>
      <c r="P2" s="387"/>
    </row>
    <row r="3" spans="1:16" s="4" customFormat="1" ht="34.5" customHeight="1">
      <c r="A3" s="496"/>
      <c r="B3" s="499"/>
      <c r="C3" s="499"/>
      <c r="D3" s="502"/>
      <c r="E3" s="505"/>
      <c r="F3" s="505"/>
      <c r="G3" s="505"/>
      <c r="H3" s="512"/>
      <c r="I3" s="512"/>
      <c r="J3" s="152" t="s">
        <v>352</v>
      </c>
      <c r="K3" s="387" t="s">
        <v>237</v>
      </c>
      <c r="L3" s="387"/>
      <c r="M3" s="387"/>
      <c r="N3" s="387"/>
      <c r="O3" s="387"/>
      <c r="P3" s="387"/>
    </row>
    <row r="4" spans="1:16" s="4" customFormat="1" ht="53.25" customHeight="1" thickBot="1">
      <c r="A4" s="497"/>
      <c r="B4" s="500"/>
      <c r="C4" s="500"/>
      <c r="D4" s="503"/>
      <c r="E4" s="506"/>
      <c r="F4" s="506"/>
      <c r="G4" s="506"/>
      <c r="H4" s="512"/>
      <c r="I4" s="512"/>
      <c r="J4" s="114" t="s">
        <v>11</v>
      </c>
      <c r="K4" s="15" t="s">
        <v>234</v>
      </c>
      <c r="L4" s="15" t="s">
        <v>235</v>
      </c>
      <c r="M4" s="15" t="s">
        <v>236</v>
      </c>
      <c r="N4" s="151" t="s">
        <v>238</v>
      </c>
      <c r="O4" s="153" t="s">
        <v>245</v>
      </c>
      <c r="P4" s="153" t="s">
        <v>246</v>
      </c>
    </row>
    <row r="5" spans="1:16" s="9" customFormat="1" ht="66.75" customHeight="1" thickBot="1">
      <c r="A5" s="507">
        <v>1</v>
      </c>
      <c r="B5" s="347"/>
      <c r="C5" s="347"/>
      <c r="D5" s="510" t="s">
        <v>226</v>
      </c>
      <c r="E5" s="352" t="s">
        <v>12</v>
      </c>
      <c r="F5" s="355" t="s">
        <v>13</v>
      </c>
      <c r="G5" s="350"/>
      <c r="H5" s="116" t="s">
        <v>14</v>
      </c>
      <c r="I5" s="117" t="s">
        <v>15</v>
      </c>
      <c r="J5" s="16">
        <v>14.8</v>
      </c>
      <c r="K5" s="16" t="s">
        <v>16</v>
      </c>
      <c r="L5" s="218">
        <v>15.1</v>
      </c>
      <c r="M5" s="218">
        <v>15.1</v>
      </c>
      <c r="N5" s="288">
        <v>100</v>
      </c>
      <c r="O5" s="160"/>
      <c r="P5" s="160"/>
    </row>
    <row r="6" spans="1:16" s="9" customFormat="1" ht="75" customHeight="1" thickBot="1">
      <c r="A6" s="508"/>
      <c r="B6" s="348"/>
      <c r="C6" s="348"/>
      <c r="D6" s="511"/>
      <c r="E6" s="353"/>
      <c r="F6" s="356"/>
      <c r="G6" s="351"/>
      <c r="H6" s="116" t="s">
        <v>17</v>
      </c>
      <c r="I6" s="117" t="s">
        <v>18</v>
      </c>
      <c r="J6" s="16">
        <v>30.4</v>
      </c>
      <c r="K6" s="16" t="s">
        <v>19</v>
      </c>
      <c r="L6" s="218">
        <v>24.8</v>
      </c>
      <c r="M6" s="218">
        <v>24.8</v>
      </c>
      <c r="N6" s="288">
        <v>100</v>
      </c>
      <c r="O6" s="160"/>
      <c r="P6" s="160"/>
    </row>
    <row r="7" spans="1:16" s="9" customFormat="1" ht="49.5" customHeight="1" thickBot="1">
      <c r="A7" s="508"/>
      <c r="B7" s="348"/>
      <c r="C7" s="348"/>
      <c r="D7" s="511"/>
      <c r="E7" s="353"/>
      <c r="F7" s="356"/>
      <c r="G7" s="351"/>
      <c r="H7" s="116" t="s">
        <v>20</v>
      </c>
      <c r="I7" s="117" t="s">
        <v>15</v>
      </c>
      <c r="J7" s="16">
        <v>17.3</v>
      </c>
      <c r="K7" s="16" t="s">
        <v>21</v>
      </c>
      <c r="L7" s="218">
        <v>17.4</v>
      </c>
      <c r="M7" s="218">
        <v>17.4</v>
      </c>
      <c r="N7" s="288">
        <v>100</v>
      </c>
      <c r="O7" s="160"/>
      <c r="P7" s="160"/>
    </row>
    <row r="8" spans="1:16" s="9" customFormat="1" ht="48" customHeight="1" thickBot="1">
      <c r="A8" s="509"/>
      <c r="B8" s="349"/>
      <c r="C8" s="349"/>
      <c r="D8" s="511"/>
      <c r="E8" s="354"/>
      <c r="F8" s="357"/>
      <c r="G8" s="351"/>
      <c r="H8" s="116" t="s">
        <v>22</v>
      </c>
      <c r="I8" s="117" t="s">
        <v>23</v>
      </c>
      <c r="J8" s="16">
        <v>265.7</v>
      </c>
      <c r="K8" s="16">
        <v>262.9</v>
      </c>
      <c r="L8" s="218">
        <v>266.2</v>
      </c>
      <c r="M8" s="218">
        <v>266.2</v>
      </c>
      <c r="N8" s="288">
        <v>100</v>
      </c>
      <c r="O8" s="160"/>
      <c r="P8" s="160"/>
    </row>
    <row r="9" spans="1:16" s="9" customFormat="1" ht="63.75" customHeight="1" thickBot="1">
      <c r="A9" s="17"/>
      <c r="B9" s="18">
        <v>1</v>
      </c>
      <c r="C9" s="19"/>
      <c r="D9" s="34" t="s">
        <v>24</v>
      </c>
      <c r="E9" s="21" t="s">
        <v>12</v>
      </c>
      <c r="F9" s="22" t="s">
        <v>13</v>
      </c>
      <c r="G9" s="21" t="s">
        <v>25</v>
      </c>
      <c r="H9" s="116" t="s">
        <v>26</v>
      </c>
      <c r="I9" s="117" t="s">
        <v>27</v>
      </c>
      <c r="J9" s="117">
        <v>15.5</v>
      </c>
      <c r="K9" s="117">
        <v>15.5</v>
      </c>
      <c r="L9" s="277">
        <v>16.7</v>
      </c>
      <c r="M9" s="277">
        <v>17</v>
      </c>
      <c r="N9" s="289">
        <v>101.7</v>
      </c>
      <c r="O9" s="160"/>
      <c r="P9" s="160"/>
    </row>
    <row r="10" spans="1:16" s="4" customFormat="1" ht="95.25" customHeight="1" thickBot="1">
      <c r="A10" s="313"/>
      <c r="B10" s="314">
        <v>2</v>
      </c>
      <c r="C10" s="315">
        <v>0</v>
      </c>
      <c r="D10" s="513" t="s">
        <v>28</v>
      </c>
      <c r="E10" s="405" t="s">
        <v>12</v>
      </c>
      <c r="F10" s="407" t="s">
        <v>29</v>
      </c>
      <c r="G10" s="409" t="s">
        <v>30</v>
      </c>
      <c r="H10" s="316" t="s">
        <v>31</v>
      </c>
      <c r="I10" s="317" t="s">
        <v>27</v>
      </c>
      <c r="J10" s="318">
        <v>13.1</v>
      </c>
      <c r="K10" s="318" t="s">
        <v>350</v>
      </c>
      <c r="L10" s="317">
        <v>13</v>
      </c>
      <c r="M10" s="317">
        <v>10.8</v>
      </c>
      <c r="N10" s="319">
        <v>83</v>
      </c>
      <c r="O10" s="161"/>
      <c r="P10" s="320" t="s">
        <v>353</v>
      </c>
    </row>
    <row r="11" spans="1:16" s="4" customFormat="1" ht="69.75" customHeight="1" thickBot="1">
      <c r="A11" s="30"/>
      <c r="B11" s="31"/>
      <c r="C11" s="32"/>
      <c r="D11" s="514"/>
      <c r="E11" s="406"/>
      <c r="F11" s="408"/>
      <c r="G11" s="410"/>
      <c r="H11" s="116" t="s">
        <v>32</v>
      </c>
      <c r="I11" s="117" t="s">
        <v>27</v>
      </c>
      <c r="J11" s="117">
        <v>4.6</v>
      </c>
      <c r="K11" s="117" t="s">
        <v>227</v>
      </c>
      <c r="L11" s="277" t="s">
        <v>258</v>
      </c>
      <c r="M11" s="277">
        <v>2.2</v>
      </c>
      <c r="N11" s="288">
        <v>44</v>
      </c>
      <c r="O11" s="161"/>
      <c r="P11" s="320" t="s">
        <v>354</v>
      </c>
    </row>
    <row r="12" spans="1:16" s="4" customFormat="1" ht="105" customHeight="1">
      <c r="A12" s="17"/>
      <c r="B12" s="18">
        <v>3</v>
      </c>
      <c r="C12" s="33">
        <v>0</v>
      </c>
      <c r="D12" s="34" t="s">
        <v>33</v>
      </c>
      <c r="E12" s="35" t="s">
        <v>12</v>
      </c>
      <c r="F12" s="36" t="s">
        <v>34</v>
      </c>
      <c r="G12" s="35" t="s">
        <v>35</v>
      </c>
      <c r="H12" s="116" t="s">
        <v>36</v>
      </c>
      <c r="I12" s="117" t="s">
        <v>37</v>
      </c>
      <c r="J12" s="117">
        <v>49100</v>
      </c>
      <c r="K12" s="117">
        <v>49500</v>
      </c>
      <c r="L12" s="277">
        <v>49600</v>
      </c>
      <c r="M12" s="277">
        <v>44302</v>
      </c>
      <c r="N12" s="289">
        <v>89.4</v>
      </c>
      <c r="O12" s="320" t="s">
        <v>349</v>
      </c>
      <c r="P12" s="291"/>
    </row>
    <row r="13" spans="1:16" s="4" customFormat="1" ht="84" customHeight="1">
      <c r="A13" s="17"/>
      <c r="B13" s="18">
        <v>4</v>
      </c>
      <c r="C13" s="33">
        <v>0</v>
      </c>
      <c r="D13" s="34" t="s">
        <v>38</v>
      </c>
      <c r="E13" s="35" t="s">
        <v>12</v>
      </c>
      <c r="F13" s="36" t="s">
        <v>39</v>
      </c>
      <c r="G13" s="35" t="s">
        <v>40</v>
      </c>
      <c r="H13" s="37" t="s">
        <v>41</v>
      </c>
      <c r="I13" s="117" t="s">
        <v>37</v>
      </c>
      <c r="J13" s="117" t="s">
        <v>42</v>
      </c>
      <c r="K13" s="117" t="s">
        <v>70</v>
      </c>
      <c r="L13" s="277" t="s">
        <v>42</v>
      </c>
      <c r="M13" s="277" t="s">
        <v>256</v>
      </c>
      <c r="N13" s="295">
        <v>113</v>
      </c>
      <c r="O13" s="162"/>
      <c r="P13" s="161"/>
    </row>
    <row r="14" spans="1:16" s="4" customFormat="1" ht="105.75" customHeight="1">
      <c r="A14" s="39"/>
      <c r="B14" s="40">
        <v>5</v>
      </c>
      <c r="C14" s="41">
        <v>0</v>
      </c>
      <c r="D14" s="299" t="s">
        <v>43</v>
      </c>
      <c r="E14" s="124" t="s">
        <v>12</v>
      </c>
      <c r="F14" s="126" t="s">
        <v>44</v>
      </c>
      <c r="G14" s="124" t="s">
        <v>29</v>
      </c>
      <c r="H14" s="37" t="s">
        <v>45</v>
      </c>
      <c r="I14" s="117" t="s">
        <v>46</v>
      </c>
      <c r="J14" s="117">
        <v>18.7</v>
      </c>
      <c r="K14" s="117">
        <v>18.7</v>
      </c>
      <c r="L14" s="277">
        <v>18.7</v>
      </c>
      <c r="M14" s="277">
        <v>18.7</v>
      </c>
      <c r="N14" s="295">
        <v>100</v>
      </c>
      <c r="O14" s="161"/>
      <c r="P14" s="161"/>
    </row>
    <row r="15" spans="1:16" s="4" customFormat="1" ht="111" customHeight="1" thickBot="1">
      <c r="A15" s="46"/>
      <c r="B15" s="47">
        <v>6</v>
      </c>
      <c r="C15" s="48"/>
      <c r="D15" s="298" t="s">
        <v>47</v>
      </c>
      <c r="E15" s="133" t="s">
        <v>12</v>
      </c>
      <c r="F15" s="51" t="s">
        <v>48</v>
      </c>
      <c r="G15" s="133"/>
      <c r="H15" s="37" t="s">
        <v>49</v>
      </c>
      <c r="I15" s="117" t="s">
        <v>50</v>
      </c>
      <c r="J15" s="117">
        <v>3</v>
      </c>
      <c r="K15" s="117" t="s">
        <v>51</v>
      </c>
      <c r="L15" s="277">
        <v>3</v>
      </c>
      <c r="M15" s="277">
        <v>7</v>
      </c>
      <c r="N15" s="310">
        <v>230</v>
      </c>
      <c r="O15" s="163"/>
      <c r="P15" s="161"/>
    </row>
    <row r="16" spans="1:16" s="4" customFormat="1" ht="148.5" customHeight="1" thickBot="1">
      <c r="A16" s="46"/>
      <c r="B16" s="47">
        <v>7</v>
      </c>
      <c r="C16" s="48">
        <v>0</v>
      </c>
      <c r="D16" s="434" t="s">
        <v>52</v>
      </c>
      <c r="E16" s="391" t="s">
        <v>12</v>
      </c>
      <c r="F16" s="393" t="s">
        <v>223</v>
      </c>
      <c r="G16" s="391" t="s">
        <v>53</v>
      </c>
      <c r="H16" s="37" t="s">
        <v>219</v>
      </c>
      <c r="I16" s="117" t="s">
        <v>50</v>
      </c>
      <c r="J16" s="117">
        <v>2</v>
      </c>
      <c r="K16" s="117">
        <v>2</v>
      </c>
      <c r="L16" s="277">
        <v>100</v>
      </c>
      <c r="M16" s="277">
        <v>70</v>
      </c>
      <c r="N16" s="288">
        <v>70</v>
      </c>
      <c r="O16" s="161"/>
      <c r="P16" s="161"/>
    </row>
    <row r="17" spans="1:16" s="4" customFormat="1" ht="107.25" customHeight="1" thickBot="1">
      <c r="A17" s="46"/>
      <c r="B17" s="47"/>
      <c r="C17" s="48"/>
      <c r="D17" s="436"/>
      <c r="E17" s="392"/>
      <c r="F17" s="394"/>
      <c r="G17" s="392"/>
      <c r="H17" s="37" t="s">
        <v>54</v>
      </c>
      <c r="I17" s="117" t="s">
        <v>27</v>
      </c>
      <c r="J17" s="117">
        <v>100</v>
      </c>
      <c r="K17" s="117">
        <v>100</v>
      </c>
      <c r="L17" s="277">
        <v>2</v>
      </c>
      <c r="M17" s="277">
        <v>2</v>
      </c>
      <c r="N17" s="288">
        <v>100</v>
      </c>
      <c r="O17" s="161"/>
      <c r="P17" s="161"/>
    </row>
    <row r="18" spans="1:16" s="4" customFormat="1" ht="89.25" customHeight="1" thickBot="1">
      <c r="A18" s="46"/>
      <c r="B18" s="47">
        <v>8</v>
      </c>
      <c r="C18" s="48"/>
      <c r="D18" s="489" t="s">
        <v>220</v>
      </c>
      <c r="E18" s="391" t="s">
        <v>12</v>
      </c>
      <c r="F18" s="393" t="s">
        <v>55</v>
      </c>
      <c r="G18" s="391" t="s">
        <v>56</v>
      </c>
      <c r="H18" s="116" t="s">
        <v>57</v>
      </c>
      <c r="I18" s="117" t="s">
        <v>27</v>
      </c>
      <c r="J18" s="53">
        <v>34</v>
      </c>
      <c r="K18" s="53">
        <v>50</v>
      </c>
      <c r="L18" s="53">
        <v>46</v>
      </c>
      <c r="M18" s="53">
        <v>46</v>
      </c>
      <c r="N18" s="288">
        <v>100</v>
      </c>
      <c r="O18" s="161"/>
      <c r="P18" s="161"/>
    </row>
    <row r="19" spans="1:16" s="4" customFormat="1" ht="141.75" customHeight="1" thickBot="1">
      <c r="A19" s="46"/>
      <c r="B19" s="47"/>
      <c r="C19" s="48"/>
      <c r="D19" s="490"/>
      <c r="E19" s="392"/>
      <c r="F19" s="394"/>
      <c r="G19" s="392"/>
      <c r="H19" s="116" t="s">
        <v>225</v>
      </c>
      <c r="I19" s="117" t="s">
        <v>27</v>
      </c>
      <c r="J19" s="53">
        <v>75</v>
      </c>
      <c r="K19" s="53">
        <v>75</v>
      </c>
      <c r="L19" s="53">
        <v>75</v>
      </c>
      <c r="M19" s="53">
        <v>75</v>
      </c>
      <c r="N19" s="288">
        <v>100</v>
      </c>
      <c r="O19" s="161"/>
      <c r="P19" s="161"/>
    </row>
    <row r="20" spans="1:16" s="4" customFormat="1" ht="114" customHeight="1" thickBot="1">
      <c r="A20" s="46"/>
      <c r="B20" s="47">
        <v>9</v>
      </c>
      <c r="C20" s="48"/>
      <c r="D20" s="298" t="s">
        <v>58</v>
      </c>
      <c r="E20" s="133" t="s">
        <v>12</v>
      </c>
      <c r="F20" s="51" t="s">
        <v>59</v>
      </c>
      <c r="G20" s="133"/>
      <c r="H20" s="116" t="s">
        <v>60</v>
      </c>
      <c r="I20" s="117" t="s">
        <v>61</v>
      </c>
      <c r="J20" s="53">
        <v>184</v>
      </c>
      <c r="K20" s="53" t="s">
        <v>70</v>
      </c>
      <c r="L20" s="53">
        <v>200</v>
      </c>
      <c r="M20" s="53">
        <v>287</v>
      </c>
      <c r="N20" s="288">
        <v>143</v>
      </c>
      <c r="O20" s="161"/>
      <c r="P20" s="161"/>
    </row>
    <row r="21" spans="1:16" s="4" customFormat="1" ht="41.25" thickBot="1">
      <c r="A21" s="415"/>
      <c r="B21" s="418">
        <v>10</v>
      </c>
      <c r="C21" s="421"/>
      <c r="D21" s="434" t="s">
        <v>62</v>
      </c>
      <c r="E21" s="391" t="s">
        <v>12</v>
      </c>
      <c r="F21" s="393" t="s">
        <v>63</v>
      </c>
      <c r="G21" s="391"/>
      <c r="H21" s="116" t="s">
        <v>64</v>
      </c>
      <c r="I21" s="117" t="s">
        <v>50</v>
      </c>
      <c r="J21" s="117">
        <v>13525</v>
      </c>
      <c r="K21" s="117">
        <v>13525</v>
      </c>
      <c r="L21" s="277">
        <v>13525</v>
      </c>
      <c r="M21" s="277">
        <v>14482</v>
      </c>
      <c r="N21" s="288">
        <v>107</v>
      </c>
      <c r="O21" s="161"/>
      <c r="P21" s="161"/>
    </row>
    <row r="22" spans="1:16" s="4" customFormat="1" ht="83.25" customHeight="1" thickBot="1">
      <c r="A22" s="416"/>
      <c r="B22" s="419"/>
      <c r="C22" s="422"/>
      <c r="D22" s="435"/>
      <c r="E22" s="424"/>
      <c r="F22" s="426"/>
      <c r="G22" s="424"/>
      <c r="H22" s="116" t="s">
        <v>65</v>
      </c>
      <c r="I22" s="117" t="s">
        <v>66</v>
      </c>
      <c r="J22" s="119">
        <v>295188</v>
      </c>
      <c r="K22" s="119">
        <v>300000</v>
      </c>
      <c r="L22" s="278">
        <v>300000</v>
      </c>
      <c r="M22" s="278">
        <v>296139</v>
      </c>
      <c r="N22" s="289">
        <v>98.7</v>
      </c>
      <c r="O22" s="161"/>
      <c r="P22" s="316" t="s">
        <v>355</v>
      </c>
    </row>
    <row r="23" spans="1:16" s="4" customFormat="1" ht="55.5" customHeight="1" thickBot="1">
      <c r="A23" s="416"/>
      <c r="B23" s="419"/>
      <c r="C23" s="422"/>
      <c r="D23" s="435"/>
      <c r="E23" s="424"/>
      <c r="F23" s="426"/>
      <c r="G23" s="424"/>
      <c r="H23" s="116" t="s">
        <v>67</v>
      </c>
      <c r="I23" s="117" t="s">
        <v>66</v>
      </c>
      <c r="J23" s="117">
        <v>2058</v>
      </c>
      <c r="K23" s="38">
        <v>2100</v>
      </c>
      <c r="L23" s="277">
        <v>2100</v>
      </c>
      <c r="M23" s="277">
        <v>2298</v>
      </c>
      <c r="N23" s="289">
        <v>109.4</v>
      </c>
      <c r="O23" s="161"/>
      <c r="P23" s="161"/>
    </row>
    <row r="24" spans="1:16" s="4" customFormat="1" ht="64.5" customHeight="1" thickBot="1">
      <c r="A24" s="417"/>
      <c r="B24" s="420"/>
      <c r="C24" s="423"/>
      <c r="D24" s="435"/>
      <c r="E24" s="425"/>
      <c r="F24" s="427"/>
      <c r="G24" s="425"/>
      <c r="H24" s="37" t="s">
        <v>68</v>
      </c>
      <c r="I24" s="117" t="s">
        <v>66</v>
      </c>
      <c r="J24" s="117">
        <v>250</v>
      </c>
      <c r="K24" s="117">
        <v>250</v>
      </c>
      <c r="L24" s="277">
        <v>250</v>
      </c>
      <c r="M24" s="277">
        <v>250</v>
      </c>
      <c r="N24" s="288">
        <v>100</v>
      </c>
      <c r="O24" s="161"/>
      <c r="P24" s="161"/>
    </row>
    <row r="25" spans="1:16" s="4" customFormat="1" ht="0" customHeight="1" hidden="1" thickBot="1">
      <c r="A25" s="437" t="s">
        <v>69</v>
      </c>
      <c r="B25" s="440"/>
      <c r="C25" s="54"/>
      <c r="D25" s="488" t="s">
        <v>228</v>
      </c>
      <c r="E25" s="350"/>
      <c r="F25" s="444"/>
      <c r="G25" s="350"/>
      <c r="H25" s="37"/>
      <c r="I25" s="117"/>
      <c r="J25" s="55"/>
      <c r="K25" s="55"/>
      <c r="L25" s="55"/>
      <c r="M25" s="55"/>
      <c r="N25" s="289"/>
      <c r="O25" s="161"/>
      <c r="P25" s="161"/>
    </row>
    <row r="26" spans="1:16" s="4" customFormat="1" ht="108.75" customHeight="1" thickBot="1">
      <c r="A26" s="438"/>
      <c r="B26" s="432"/>
      <c r="C26" s="56"/>
      <c r="D26" s="435"/>
      <c r="E26" s="351"/>
      <c r="F26" s="445"/>
      <c r="G26" s="351"/>
      <c r="H26" s="37" t="s">
        <v>213</v>
      </c>
      <c r="I26" s="117" t="s">
        <v>66</v>
      </c>
      <c r="J26" s="55"/>
      <c r="K26" s="55" t="s">
        <v>254</v>
      </c>
      <c r="L26" s="55" t="s">
        <v>254</v>
      </c>
      <c r="M26" s="55"/>
      <c r="N26" s="288">
        <v>100</v>
      </c>
      <c r="O26" s="161"/>
      <c r="P26" s="161"/>
    </row>
    <row r="27" spans="1:16" s="4" customFormat="1" ht="192" customHeight="1" thickBot="1">
      <c r="A27" s="439"/>
      <c r="B27" s="433"/>
      <c r="C27" s="56"/>
      <c r="D27" s="436"/>
      <c r="E27" s="443"/>
      <c r="F27" s="446"/>
      <c r="G27" s="443"/>
      <c r="H27" s="37" t="s">
        <v>71</v>
      </c>
      <c r="I27" s="117" t="s">
        <v>66</v>
      </c>
      <c r="J27" s="55" t="s">
        <v>214</v>
      </c>
      <c r="K27" s="55" t="s">
        <v>254</v>
      </c>
      <c r="L27" s="55" t="s">
        <v>254</v>
      </c>
      <c r="M27" s="55"/>
      <c r="N27" s="288">
        <v>100</v>
      </c>
      <c r="O27" s="161"/>
      <c r="P27" s="161"/>
    </row>
    <row r="28" spans="1:16" s="4" customFormat="1" ht="61.5" thickBot="1">
      <c r="A28" s="428"/>
      <c r="B28" s="431" t="s">
        <v>72</v>
      </c>
      <c r="C28" s="431"/>
      <c r="D28" s="434" t="s">
        <v>73</v>
      </c>
      <c r="E28" s="391"/>
      <c r="F28" s="393" t="s">
        <v>74</v>
      </c>
      <c r="G28" s="391" t="s">
        <v>75</v>
      </c>
      <c r="H28" s="116" t="s">
        <v>76</v>
      </c>
      <c r="I28" s="117" t="s">
        <v>77</v>
      </c>
      <c r="J28" s="16">
        <v>14</v>
      </c>
      <c r="K28" s="16">
        <v>15</v>
      </c>
      <c r="L28" s="277">
        <v>15</v>
      </c>
      <c r="M28" s="277">
        <v>15</v>
      </c>
      <c r="N28" s="288">
        <v>100</v>
      </c>
      <c r="O28" s="161"/>
      <c r="P28" s="161"/>
    </row>
    <row r="29" spans="1:16" s="4" customFormat="1" ht="61.5" thickBot="1">
      <c r="A29" s="429"/>
      <c r="B29" s="432"/>
      <c r="C29" s="432"/>
      <c r="D29" s="435"/>
      <c r="E29" s="424"/>
      <c r="F29" s="426"/>
      <c r="G29" s="424"/>
      <c r="H29" s="116" t="s">
        <v>78</v>
      </c>
      <c r="I29" s="117" t="s">
        <v>79</v>
      </c>
      <c r="J29" s="16">
        <v>57</v>
      </c>
      <c r="K29" s="16">
        <v>57</v>
      </c>
      <c r="L29" s="277">
        <v>57</v>
      </c>
      <c r="M29" s="277">
        <v>57</v>
      </c>
      <c r="N29" s="288">
        <v>100</v>
      </c>
      <c r="O29" s="161"/>
      <c r="P29" s="161"/>
    </row>
    <row r="30" spans="1:16" s="4" customFormat="1" ht="45.75" customHeight="1" thickBot="1">
      <c r="A30" s="429"/>
      <c r="B30" s="432"/>
      <c r="C30" s="432"/>
      <c r="D30" s="435"/>
      <c r="E30" s="424"/>
      <c r="F30" s="426"/>
      <c r="G30" s="424"/>
      <c r="H30" s="116" t="s">
        <v>80</v>
      </c>
      <c r="I30" s="117" t="s">
        <v>81</v>
      </c>
      <c r="J30" s="16">
        <v>12.4</v>
      </c>
      <c r="K30" s="16">
        <v>12.4</v>
      </c>
      <c r="L30" s="293">
        <v>12.4</v>
      </c>
      <c r="M30" s="293">
        <v>13.5</v>
      </c>
      <c r="N30" s="289">
        <v>108.2</v>
      </c>
      <c r="O30" s="161"/>
      <c r="P30" s="161"/>
    </row>
    <row r="31" spans="1:16" s="4" customFormat="1" ht="55.5" customHeight="1" thickBot="1">
      <c r="A31" s="429"/>
      <c r="B31" s="432"/>
      <c r="C31" s="432"/>
      <c r="D31" s="435"/>
      <c r="E31" s="424"/>
      <c r="F31" s="426"/>
      <c r="G31" s="424"/>
      <c r="H31" s="116" t="s">
        <v>82</v>
      </c>
      <c r="I31" s="117" t="s">
        <v>81</v>
      </c>
      <c r="J31" s="57">
        <v>164</v>
      </c>
      <c r="K31" s="57">
        <v>150</v>
      </c>
      <c r="L31" s="293">
        <v>150</v>
      </c>
      <c r="M31" s="293">
        <v>163.9</v>
      </c>
      <c r="N31" s="289">
        <v>109.2</v>
      </c>
      <c r="O31" s="161"/>
      <c r="P31" s="161"/>
    </row>
    <row r="32" spans="1:16" s="4" customFormat="1" ht="63" customHeight="1" thickBot="1">
      <c r="A32" s="430"/>
      <c r="B32" s="433"/>
      <c r="C32" s="433"/>
      <c r="D32" s="436"/>
      <c r="E32" s="392"/>
      <c r="F32" s="394"/>
      <c r="G32" s="392"/>
      <c r="H32" s="116" t="s">
        <v>83</v>
      </c>
      <c r="I32" s="117" t="s">
        <v>81</v>
      </c>
      <c r="J32" s="57">
        <v>498</v>
      </c>
      <c r="K32" s="57">
        <v>490</v>
      </c>
      <c r="L32" s="293">
        <v>490</v>
      </c>
      <c r="M32" s="293">
        <v>508.9</v>
      </c>
      <c r="N32" s="289">
        <v>103.8</v>
      </c>
      <c r="O32" s="161"/>
      <c r="P32" s="161"/>
    </row>
    <row r="33" spans="1:16" s="4" customFormat="1" ht="84.75" customHeight="1" thickBot="1">
      <c r="A33" s="428"/>
      <c r="B33" s="431" t="s">
        <v>84</v>
      </c>
      <c r="C33" s="431"/>
      <c r="D33" s="486" t="s">
        <v>85</v>
      </c>
      <c r="E33" s="133"/>
      <c r="F33" s="51" t="s">
        <v>74</v>
      </c>
      <c r="G33" s="133" t="s">
        <v>86</v>
      </c>
      <c r="H33" s="116" t="s">
        <v>87</v>
      </c>
      <c r="I33" s="117" t="s">
        <v>88</v>
      </c>
      <c r="J33" s="117">
        <v>94.1</v>
      </c>
      <c r="K33" s="117" t="s">
        <v>222</v>
      </c>
      <c r="L33" s="277" t="s">
        <v>222</v>
      </c>
      <c r="M33" s="222">
        <v>96.3</v>
      </c>
      <c r="N33" s="288">
        <v>103</v>
      </c>
      <c r="O33" s="161"/>
      <c r="P33" s="161"/>
    </row>
    <row r="34" spans="1:16" s="4" customFormat="1" ht="99" customHeight="1" thickBot="1">
      <c r="A34" s="430"/>
      <c r="B34" s="433"/>
      <c r="C34" s="433"/>
      <c r="D34" s="487"/>
      <c r="E34" s="133"/>
      <c r="F34" s="51"/>
      <c r="G34" s="133" t="s">
        <v>89</v>
      </c>
      <c r="H34" s="116" t="s">
        <v>90</v>
      </c>
      <c r="I34" s="117" t="s">
        <v>88</v>
      </c>
      <c r="J34" s="119">
        <v>95</v>
      </c>
      <c r="K34" s="117" t="s">
        <v>221</v>
      </c>
      <c r="L34" s="277" t="s">
        <v>221</v>
      </c>
      <c r="M34" s="276">
        <v>95.7</v>
      </c>
      <c r="N34" s="289">
        <v>105.7</v>
      </c>
      <c r="O34" s="10"/>
      <c r="P34" s="161"/>
    </row>
    <row r="35" spans="1:16" s="4" customFormat="1" ht="41.25" thickBot="1">
      <c r="A35" s="428"/>
      <c r="B35" s="447" t="s">
        <v>91</v>
      </c>
      <c r="C35" s="431"/>
      <c r="D35" s="449" t="s">
        <v>92</v>
      </c>
      <c r="E35" s="391"/>
      <c r="F35" s="393" t="s">
        <v>74</v>
      </c>
      <c r="G35" s="459" t="s">
        <v>93</v>
      </c>
      <c r="H35" s="116" t="s">
        <v>218</v>
      </c>
      <c r="I35" s="117" t="s">
        <v>77</v>
      </c>
      <c r="J35" s="16">
        <v>250</v>
      </c>
      <c r="K35" s="16">
        <v>250</v>
      </c>
      <c r="L35" s="276">
        <v>250</v>
      </c>
      <c r="M35" s="276">
        <v>250</v>
      </c>
      <c r="N35" s="288">
        <v>100</v>
      </c>
      <c r="O35" s="161"/>
      <c r="P35" s="161"/>
    </row>
    <row r="36" spans="1:16" s="4" customFormat="1" ht="81.75" thickBot="1">
      <c r="A36" s="429"/>
      <c r="B36" s="448"/>
      <c r="C36" s="432"/>
      <c r="D36" s="449"/>
      <c r="E36" s="424"/>
      <c r="F36" s="426"/>
      <c r="G36" s="459"/>
      <c r="H36" s="116" t="s">
        <v>215</v>
      </c>
      <c r="I36" s="117" t="s">
        <v>94</v>
      </c>
      <c r="J36" s="16">
        <v>200</v>
      </c>
      <c r="K36" s="58">
        <v>230</v>
      </c>
      <c r="L36" s="276">
        <v>230</v>
      </c>
      <c r="M36" s="276">
        <v>230</v>
      </c>
      <c r="N36" s="288">
        <v>100</v>
      </c>
      <c r="O36" s="161"/>
      <c r="P36" s="161"/>
    </row>
    <row r="37" spans="1:16" s="4" customFormat="1" ht="41.25" thickBot="1">
      <c r="A37" s="429"/>
      <c r="B37" s="448"/>
      <c r="C37" s="432"/>
      <c r="D37" s="449"/>
      <c r="E37" s="424"/>
      <c r="F37" s="426"/>
      <c r="G37" s="459"/>
      <c r="H37" s="116" t="s">
        <v>95</v>
      </c>
      <c r="I37" s="117" t="s">
        <v>94</v>
      </c>
      <c r="J37" s="16">
        <v>2000</v>
      </c>
      <c r="K37" s="58">
        <v>2000</v>
      </c>
      <c r="L37" s="276">
        <v>2000</v>
      </c>
      <c r="M37" s="276">
        <v>2000</v>
      </c>
      <c r="N37" s="288">
        <v>100</v>
      </c>
      <c r="O37" s="161"/>
      <c r="P37" s="161"/>
    </row>
    <row r="38" spans="1:16" s="4" customFormat="1" ht="81" customHeight="1" thickBot="1">
      <c r="A38" s="429"/>
      <c r="B38" s="448"/>
      <c r="C38" s="432"/>
      <c r="D38" s="449"/>
      <c r="E38" s="424"/>
      <c r="F38" s="426"/>
      <c r="G38" s="459"/>
      <c r="H38" s="116" t="s">
        <v>216</v>
      </c>
      <c r="I38" s="117" t="s">
        <v>77</v>
      </c>
      <c r="J38" s="16">
        <v>15</v>
      </c>
      <c r="K38" s="58">
        <v>15</v>
      </c>
      <c r="L38" s="58">
        <v>15</v>
      </c>
      <c r="M38" s="58">
        <v>15</v>
      </c>
      <c r="N38" s="288">
        <v>100</v>
      </c>
      <c r="O38" s="161"/>
      <c r="P38" s="161"/>
    </row>
    <row r="39" spans="1:16" s="4" customFormat="1" ht="14.25" customHeight="1" hidden="1">
      <c r="A39" s="429"/>
      <c r="B39" s="448"/>
      <c r="C39" s="432"/>
      <c r="D39" s="449"/>
      <c r="E39" s="424"/>
      <c r="F39" s="426"/>
      <c r="G39" s="459"/>
      <c r="H39" s="116"/>
      <c r="I39" s="117"/>
      <c r="J39" s="119"/>
      <c r="K39" s="59"/>
      <c r="L39" s="59"/>
      <c r="M39" s="59"/>
      <c r="N39" s="288">
        <v>100</v>
      </c>
      <c r="O39" s="161"/>
      <c r="P39" s="161"/>
    </row>
    <row r="40" spans="1:16" s="4" customFormat="1" ht="96" customHeight="1" thickBot="1">
      <c r="A40" s="429"/>
      <c r="B40" s="448"/>
      <c r="C40" s="432"/>
      <c r="D40" s="449"/>
      <c r="E40" s="424"/>
      <c r="F40" s="426"/>
      <c r="G40" s="459"/>
      <c r="H40" s="116" t="s">
        <v>96</v>
      </c>
      <c r="I40" s="117" t="s">
        <v>97</v>
      </c>
      <c r="J40" s="16">
        <v>4</v>
      </c>
      <c r="K40" s="58">
        <v>4</v>
      </c>
      <c r="L40" s="218">
        <v>4</v>
      </c>
      <c r="M40" s="58">
        <v>4</v>
      </c>
      <c r="N40" s="288">
        <v>100</v>
      </c>
      <c r="O40" s="161"/>
      <c r="P40" s="161"/>
    </row>
    <row r="41" spans="1:16" s="4" customFormat="1" ht="100.5" customHeight="1" thickBot="1">
      <c r="A41" s="429"/>
      <c r="B41" s="448"/>
      <c r="C41" s="432"/>
      <c r="D41" s="449"/>
      <c r="E41" s="424"/>
      <c r="F41" s="426"/>
      <c r="G41" s="459"/>
      <c r="H41" s="116" t="s">
        <v>217</v>
      </c>
      <c r="I41" s="117" t="s">
        <v>97</v>
      </c>
      <c r="J41" s="16">
        <v>4</v>
      </c>
      <c r="K41" s="58">
        <v>4</v>
      </c>
      <c r="L41" s="218">
        <v>4</v>
      </c>
      <c r="M41" s="58">
        <v>4</v>
      </c>
      <c r="N41" s="288">
        <v>100</v>
      </c>
      <c r="O41" s="161"/>
      <c r="P41" s="161"/>
    </row>
    <row r="42" spans="1:16" s="4" customFormat="1" ht="81.75" thickBot="1">
      <c r="A42" s="429"/>
      <c r="B42" s="448"/>
      <c r="C42" s="432"/>
      <c r="D42" s="449"/>
      <c r="E42" s="424"/>
      <c r="F42" s="426"/>
      <c r="G42" s="459"/>
      <c r="H42" s="116" t="s">
        <v>215</v>
      </c>
      <c r="I42" s="117" t="s">
        <v>94</v>
      </c>
      <c r="J42" s="16">
        <v>200</v>
      </c>
      <c r="K42" s="58">
        <v>230</v>
      </c>
      <c r="L42" s="58">
        <v>230</v>
      </c>
      <c r="M42" s="58">
        <v>230</v>
      </c>
      <c r="N42" s="288">
        <v>100</v>
      </c>
      <c r="O42" s="161"/>
      <c r="P42" s="161"/>
    </row>
    <row r="43" spans="1:16" s="4" customFormat="1" ht="60.75" customHeight="1" thickBot="1">
      <c r="A43" s="429"/>
      <c r="B43" s="448"/>
      <c r="C43" s="432"/>
      <c r="D43" s="449"/>
      <c r="E43" s="424"/>
      <c r="F43" s="426"/>
      <c r="G43" s="459"/>
      <c r="H43" s="116" t="s">
        <v>98</v>
      </c>
      <c r="I43" s="117" t="s">
        <v>97</v>
      </c>
      <c r="J43" s="16">
        <v>4</v>
      </c>
      <c r="K43" s="58">
        <v>4</v>
      </c>
      <c r="L43" s="276">
        <v>4</v>
      </c>
      <c r="M43" s="276">
        <v>4</v>
      </c>
      <c r="N43" s="288">
        <v>100</v>
      </c>
      <c r="O43" s="161"/>
      <c r="P43" s="161"/>
    </row>
    <row r="44" spans="1:16" s="4" customFormat="1" ht="41.25" thickBot="1">
      <c r="A44" s="428"/>
      <c r="B44" s="431" t="s">
        <v>99</v>
      </c>
      <c r="C44" s="431"/>
      <c r="D44" s="391" t="s">
        <v>100</v>
      </c>
      <c r="E44" s="391"/>
      <c r="F44" s="393" t="s">
        <v>74</v>
      </c>
      <c r="G44" s="391" t="s">
        <v>101</v>
      </c>
      <c r="H44" s="116" t="s">
        <v>102</v>
      </c>
      <c r="I44" s="117" t="s">
        <v>103</v>
      </c>
      <c r="J44" s="16">
        <v>13</v>
      </c>
      <c r="K44" s="16">
        <v>13</v>
      </c>
      <c r="L44" s="292">
        <v>12.2</v>
      </c>
      <c r="M44" s="292">
        <v>12.2</v>
      </c>
      <c r="N44" s="288">
        <v>100</v>
      </c>
      <c r="O44" s="161"/>
      <c r="P44" s="161"/>
    </row>
    <row r="45" spans="1:16" s="4" customFormat="1" ht="122.25" thickBot="1">
      <c r="A45" s="429"/>
      <c r="B45" s="432"/>
      <c r="C45" s="432"/>
      <c r="D45" s="424"/>
      <c r="E45" s="424"/>
      <c r="F45" s="426"/>
      <c r="G45" s="424"/>
      <c r="H45" s="116" t="s">
        <v>104</v>
      </c>
      <c r="I45" s="117" t="s">
        <v>27</v>
      </c>
      <c r="J45" s="16">
        <v>77.3</v>
      </c>
      <c r="K45" s="58">
        <v>85</v>
      </c>
      <c r="L45" s="58">
        <v>85</v>
      </c>
      <c r="M45" s="58">
        <v>85</v>
      </c>
      <c r="N45" s="288">
        <v>100</v>
      </c>
      <c r="O45" s="161"/>
      <c r="P45" s="161"/>
    </row>
    <row r="46" spans="1:16" s="4" customFormat="1" ht="41.25" thickBot="1">
      <c r="A46" s="430"/>
      <c r="B46" s="433"/>
      <c r="C46" s="433"/>
      <c r="D46" s="392"/>
      <c r="E46" s="392"/>
      <c r="F46" s="394"/>
      <c r="G46" s="392"/>
      <c r="H46" s="116" t="s">
        <v>105</v>
      </c>
      <c r="I46" s="117" t="s">
        <v>27</v>
      </c>
      <c r="J46" s="16">
        <v>58.3</v>
      </c>
      <c r="K46" s="58">
        <v>67</v>
      </c>
      <c r="L46" s="58">
        <v>67</v>
      </c>
      <c r="M46" s="58">
        <v>67</v>
      </c>
      <c r="N46" s="288">
        <v>100</v>
      </c>
      <c r="O46" s="161"/>
      <c r="P46" s="161"/>
    </row>
    <row r="47" spans="1:16" s="4" customFormat="1" ht="210" customHeight="1" thickBot="1">
      <c r="A47" s="60"/>
      <c r="B47" s="61" t="s">
        <v>106</v>
      </c>
      <c r="C47" s="61"/>
      <c r="D47" s="49" t="s">
        <v>107</v>
      </c>
      <c r="E47" s="133"/>
      <c r="F47" s="51" t="s">
        <v>74</v>
      </c>
      <c r="G47" s="49" t="s">
        <v>108</v>
      </c>
      <c r="H47" s="116" t="s">
        <v>109</v>
      </c>
      <c r="I47" s="117" t="s">
        <v>110</v>
      </c>
      <c r="J47" s="105" t="s">
        <v>111</v>
      </c>
      <c r="K47" s="105" t="s">
        <v>111</v>
      </c>
      <c r="L47" s="105" t="s">
        <v>111</v>
      </c>
      <c r="M47" s="105" t="s">
        <v>255</v>
      </c>
      <c r="N47" s="288">
        <v>69</v>
      </c>
      <c r="O47" s="49"/>
      <c r="P47" s="316" t="s">
        <v>351</v>
      </c>
    </row>
    <row r="48" spans="1:16" s="4" customFormat="1" ht="138" customHeight="1" thickBot="1">
      <c r="A48" s="60"/>
      <c r="B48" s="61" t="s">
        <v>112</v>
      </c>
      <c r="C48" s="61"/>
      <c r="D48" s="49" t="s">
        <v>113</v>
      </c>
      <c r="E48" s="133"/>
      <c r="F48" s="51" t="s">
        <v>74</v>
      </c>
      <c r="G48" s="133" t="s">
        <v>114</v>
      </c>
      <c r="H48" s="116" t="s">
        <v>115</v>
      </c>
      <c r="I48" s="117" t="s">
        <v>77</v>
      </c>
      <c r="J48" s="119">
        <v>9</v>
      </c>
      <c r="K48" s="119">
        <v>10</v>
      </c>
      <c r="L48" s="276">
        <v>11</v>
      </c>
      <c r="M48" s="276"/>
      <c r="N48" s="288">
        <v>101</v>
      </c>
      <c r="O48" s="161"/>
      <c r="P48" s="161"/>
    </row>
    <row r="49" spans="1:16" s="4" customFormat="1" ht="135" customHeight="1" thickBot="1">
      <c r="A49" s="64"/>
      <c r="B49" s="65" t="s">
        <v>116</v>
      </c>
      <c r="C49" s="65"/>
      <c r="D49" s="122" t="s">
        <v>117</v>
      </c>
      <c r="E49" s="123"/>
      <c r="F49" s="125" t="s">
        <v>74</v>
      </c>
      <c r="G49" s="123" t="s">
        <v>118</v>
      </c>
      <c r="H49" s="116" t="s">
        <v>119</v>
      </c>
      <c r="I49" s="117" t="s">
        <v>77</v>
      </c>
      <c r="J49" s="119">
        <v>65</v>
      </c>
      <c r="K49" s="59">
        <v>70</v>
      </c>
      <c r="L49" s="276">
        <v>70</v>
      </c>
      <c r="M49" s="276">
        <v>180</v>
      </c>
      <c r="N49" s="290">
        <v>162</v>
      </c>
      <c r="O49" s="163"/>
      <c r="P49" s="161"/>
    </row>
    <row r="50" spans="1:16" s="4" customFormat="1" ht="20.25" customHeight="1">
      <c r="A50" s="311" t="s">
        <v>120</v>
      </c>
      <c r="B50" s="54"/>
      <c r="C50" s="54"/>
      <c r="D50" s="450" t="s">
        <v>229</v>
      </c>
      <c r="E50" s="132"/>
      <c r="F50" s="135"/>
      <c r="G50" s="132"/>
      <c r="H50" s="362" t="s">
        <v>121</v>
      </c>
      <c r="I50" s="363" t="s">
        <v>103</v>
      </c>
      <c r="J50" s="364">
        <v>65.6</v>
      </c>
      <c r="K50" s="365" t="s">
        <v>122</v>
      </c>
      <c r="L50" s="366">
        <v>64.2</v>
      </c>
      <c r="M50" s="366">
        <v>64.2</v>
      </c>
      <c r="N50" s="491">
        <v>100</v>
      </c>
      <c r="O50" s="161"/>
      <c r="P50" s="161"/>
    </row>
    <row r="51" spans="1:16" s="4" customFormat="1" ht="58.5" customHeight="1" thickBot="1">
      <c r="A51" s="72"/>
      <c r="B51" s="73"/>
      <c r="C51" s="73"/>
      <c r="D51" s="424"/>
      <c r="E51" s="127"/>
      <c r="F51" s="128"/>
      <c r="G51" s="127"/>
      <c r="H51" s="362"/>
      <c r="I51" s="363"/>
      <c r="J51" s="364"/>
      <c r="K51" s="365"/>
      <c r="L51" s="367"/>
      <c r="M51" s="367"/>
      <c r="N51" s="492"/>
      <c r="O51" s="161"/>
      <c r="P51" s="161"/>
    </row>
    <row r="52" spans="1:16" s="4" customFormat="1" ht="60.75" customHeight="1" thickBot="1">
      <c r="A52" s="72"/>
      <c r="B52" s="73"/>
      <c r="C52" s="73"/>
      <c r="D52" s="424"/>
      <c r="E52" s="127"/>
      <c r="F52" s="128"/>
      <c r="G52" s="127"/>
      <c r="H52" s="116" t="s">
        <v>123</v>
      </c>
      <c r="I52" s="117" t="s">
        <v>103</v>
      </c>
      <c r="J52" s="119">
        <v>6.8</v>
      </c>
      <c r="K52" s="59" t="s">
        <v>124</v>
      </c>
      <c r="L52" s="293">
        <v>7.3</v>
      </c>
      <c r="M52" s="293">
        <v>7.3</v>
      </c>
      <c r="N52" s="288">
        <v>100</v>
      </c>
      <c r="O52" s="163"/>
      <c r="P52" s="161"/>
    </row>
    <row r="53" spans="1:19" s="4" customFormat="1" ht="227.25" customHeight="1" thickBot="1">
      <c r="A53" s="72"/>
      <c r="B53" s="73"/>
      <c r="C53" s="73"/>
      <c r="D53" s="392"/>
      <c r="E53" s="127"/>
      <c r="F53" s="128"/>
      <c r="G53" s="127"/>
      <c r="H53" s="116" t="s">
        <v>125</v>
      </c>
      <c r="I53" s="117" t="s">
        <v>103</v>
      </c>
      <c r="J53" s="118">
        <v>27.9</v>
      </c>
      <c r="K53" s="59">
        <v>19.5</v>
      </c>
      <c r="L53" s="293">
        <v>23.7</v>
      </c>
      <c r="M53" s="293">
        <v>23.7</v>
      </c>
      <c r="N53" s="288">
        <v>100</v>
      </c>
      <c r="O53" s="163"/>
      <c r="P53" s="164"/>
      <c r="Q53" s="8"/>
      <c r="R53" s="8"/>
      <c r="S53" s="8"/>
    </row>
    <row r="54" spans="1:18" s="4" customFormat="1" ht="61.5" thickBot="1">
      <c r="A54" s="64"/>
      <c r="B54" s="65" t="s">
        <v>72</v>
      </c>
      <c r="C54" s="65"/>
      <c r="D54" s="434" t="s">
        <v>126</v>
      </c>
      <c r="E54" s="391"/>
      <c r="F54" s="393" t="s">
        <v>56</v>
      </c>
      <c r="G54" s="391" t="s">
        <v>127</v>
      </c>
      <c r="H54" s="116" t="s">
        <v>128</v>
      </c>
      <c r="I54" s="117" t="s">
        <v>66</v>
      </c>
      <c r="J54" s="117">
        <v>897</v>
      </c>
      <c r="K54" s="117">
        <v>1000</v>
      </c>
      <c r="L54" s="293">
        <v>937</v>
      </c>
      <c r="M54" s="293">
        <v>937</v>
      </c>
      <c r="N54" s="288">
        <v>100</v>
      </c>
      <c r="O54" s="161"/>
      <c r="P54" s="161"/>
      <c r="R54" s="8"/>
    </row>
    <row r="55" spans="1:16" s="4" customFormat="1" ht="81.75" thickBot="1">
      <c r="A55" s="76"/>
      <c r="B55" s="73"/>
      <c r="C55" s="73"/>
      <c r="D55" s="435"/>
      <c r="E55" s="424"/>
      <c r="F55" s="426"/>
      <c r="G55" s="424"/>
      <c r="H55" s="116" t="s">
        <v>129</v>
      </c>
      <c r="I55" s="117" t="s">
        <v>46</v>
      </c>
      <c r="J55" s="117">
        <v>82</v>
      </c>
      <c r="K55" s="117">
        <v>83</v>
      </c>
      <c r="L55" s="216">
        <v>83</v>
      </c>
      <c r="M55" s="216">
        <v>83</v>
      </c>
      <c r="N55" s="288">
        <v>100</v>
      </c>
      <c r="O55" s="161"/>
      <c r="P55" s="161"/>
    </row>
    <row r="56" spans="1:16" s="4" customFormat="1" ht="284.25" thickBot="1">
      <c r="A56" s="76"/>
      <c r="B56" s="73"/>
      <c r="C56" s="73"/>
      <c r="D56" s="435"/>
      <c r="E56" s="424"/>
      <c r="F56" s="426"/>
      <c r="G56" s="424"/>
      <c r="H56" s="116" t="s">
        <v>130</v>
      </c>
      <c r="I56" s="117" t="s">
        <v>46</v>
      </c>
      <c r="J56" s="117" t="s">
        <v>131</v>
      </c>
      <c r="K56" s="117" t="s">
        <v>131</v>
      </c>
      <c r="L56" s="293" t="s">
        <v>259</v>
      </c>
      <c r="M56" s="293" t="s">
        <v>259</v>
      </c>
      <c r="N56" s="288">
        <v>100</v>
      </c>
      <c r="O56" s="163"/>
      <c r="P56" s="161"/>
    </row>
    <row r="57" spans="1:16" s="4" customFormat="1" ht="103.5" customHeight="1" thickBot="1">
      <c r="A57" s="76"/>
      <c r="B57" s="73"/>
      <c r="C57" s="73"/>
      <c r="D57" s="435"/>
      <c r="E57" s="424"/>
      <c r="F57" s="426"/>
      <c r="G57" s="424"/>
      <c r="H57" s="116" t="s">
        <v>132</v>
      </c>
      <c r="I57" s="117" t="s">
        <v>37</v>
      </c>
      <c r="J57" s="117">
        <v>29</v>
      </c>
      <c r="K57" s="117">
        <v>30</v>
      </c>
      <c r="L57" s="277">
        <v>40</v>
      </c>
      <c r="M57" s="277">
        <v>60</v>
      </c>
      <c r="N57" s="288">
        <v>150</v>
      </c>
      <c r="O57" s="161"/>
      <c r="P57" s="161"/>
    </row>
    <row r="58" spans="1:16" s="4" customFormat="1" ht="96" customHeight="1" hidden="1">
      <c r="A58" s="60"/>
      <c r="B58" s="61"/>
      <c r="C58" s="61"/>
      <c r="D58" s="49"/>
      <c r="E58" s="133"/>
      <c r="F58" s="125"/>
      <c r="G58" s="133"/>
      <c r="H58" s="116"/>
      <c r="I58" s="117"/>
      <c r="J58" s="79"/>
      <c r="K58" s="79"/>
      <c r="L58" s="78"/>
      <c r="M58" s="78"/>
      <c r="N58" s="251"/>
      <c r="O58" s="161"/>
      <c r="P58" s="161"/>
    </row>
    <row r="59" spans="1:16" s="4" customFormat="1" ht="78" customHeight="1" thickBot="1">
      <c r="A59" s="64"/>
      <c r="B59" s="65" t="s">
        <v>84</v>
      </c>
      <c r="C59" s="65"/>
      <c r="D59" s="122" t="s">
        <v>133</v>
      </c>
      <c r="E59" s="123"/>
      <c r="F59" s="125" t="s">
        <v>56</v>
      </c>
      <c r="G59" s="123" t="s">
        <v>134</v>
      </c>
      <c r="H59" s="116" t="s">
        <v>207</v>
      </c>
      <c r="I59" s="117" t="s">
        <v>88</v>
      </c>
      <c r="J59" s="80">
        <v>0.2</v>
      </c>
      <c r="K59" s="80">
        <v>0.2</v>
      </c>
      <c r="L59" s="80">
        <v>0.2</v>
      </c>
      <c r="M59" s="80">
        <v>0.2</v>
      </c>
      <c r="N59" s="288">
        <v>100</v>
      </c>
      <c r="O59" s="161"/>
      <c r="P59" s="161"/>
    </row>
    <row r="60" spans="1:16" s="4" customFormat="1" ht="63" customHeight="1" thickBot="1">
      <c r="A60" s="64"/>
      <c r="B60" s="65" t="s">
        <v>91</v>
      </c>
      <c r="C60" s="65"/>
      <c r="D60" s="434" t="s">
        <v>208</v>
      </c>
      <c r="E60" s="123"/>
      <c r="F60" s="125" t="s">
        <v>56</v>
      </c>
      <c r="G60" s="391" t="s">
        <v>135</v>
      </c>
      <c r="H60" s="116" t="s">
        <v>136</v>
      </c>
      <c r="I60" s="117" t="s">
        <v>137</v>
      </c>
      <c r="J60" s="81">
        <v>83.4</v>
      </c>
      <c r="K60" s="81">
        <v>82.5</v>
      </c>
      <c r="L60" s="168">
        <v>78</v>
      </c>
      <c r="M60" s="168">
        <v>78</v>
      </c>
      <c r="N60" s="288">
        <v>100</v>
      </c>
      <c r="O60" s="161"/>
      <c r="P60" s="161"/>
    </row>
    <row r="61" spans="1:16" s="4" customFormat="1" ht="59.25" customHeight="1">
      <c r="A61" s="82"/>
      <c r="B61" s="56"/>
      <c r="C61" s="56"/>
      <c r="D61" s="436"/>
      <c r="E61" s="124"/>
      <c r="F61" s="126"/>
      <c r="G61" s="392"/>
      <c r="H61" s="116" t="s">
        <v>138</v>
      </c>
      <c r="I61" s="117" t="s">
        <v>139</v>
      </c>
      <c r="J61" s="83">
        <v>235000</v>
      </c>
      <c r="K61" s="81">
        <v>167000</v>
      </c>
      <c r="L61" s="81">
        <v>167000</v>
      </c>
      <c r="M61" s="81">
        <v>167000</v>
      </c>
      <c r="N61" s="288">
        <v>100</v>
      </c>
      <c r="O61" s="161"/>
      <c r="P61" s="161"/>
    </row>
    <row r="62" spans="1:16" s="4" customFormat="1" ht="0" customHeight="1" hidden="1">
      <c r="A62" s="60"/>
      <c r="B62" s="61"/>
      <c r="C62" s="61"/>
      <c r="D62" s="49"/>
      <c r="E62" s="133"/>
      <c r="F62" s="51"/>
      <c r="G62" s="133"/>
      <c r="H62" s="116"/>
      <c r="I62" s="117"/>
      <c r="J62" s="29"/>
      <c r="K62" s="29"/>
      <c r="L62" s="277"/>
      <c r="M62" s="277"/>
      <c r="N62" s="251"/>
      <c r="O62" s="161"/>
      <c r="P62" s="161"/>
    </row>
    <row r="63" spans="1:16" s="4" customFormat="1" ht="111" customHeight="1">
      <c r="A63" s="465"/>
      <c r="B63" s="467" t="s">
        <v>99</v>
      </c>
      <c r="C63" s="467"/>
      <c r="D63" s="389" t="s">
        <v>140</v>
      </c>
      <c r="E63" s="391" t="s">
        <v>141</v>
      </c>
      <c r="F63" s="393" t="s">
        <v>142</v>
      </c>
      <c r="G63" s="391" t="s">
        <v>143</v>
      </c>
      <c r="H63" s="292" t="s">
        <v>224</v>
      </c>
      <c r="I63" s="293" t="s">
        <v>46</v>
      </c>
      <c r="J63" s="250">
        <v>0.1</v>
      </c>
      <c r="K63" s="250">
        <v>400</v>
      </c>
      <c r="L63" s="53">
        <v>400</v>
      </c>
      <c r="M63" s="53">
        <v>440</v>
      </c>
      <c r="N63" s="275">
        <v>110</v>
      </c>
      <c r="O63" s="161"/>
      <c r="P63" s="161"/>
    </row>
    <row r="64" spans="1:16" s="4" customFormat="1" ht="93" customHeight="1">
      <c r="A64" s="466"/>
      <c r="B64" s="468"/>
      <c r="C64" s="468"/>
      <c r="D64" s="390"/>
      <c r="E64" s="392"/>
      <c r="F64" s="394"/>
      <c r="G64" s="392"/>
      <c r="H64" s="292" t="s">
        <v>144</v>
      </c>
      <c r="I64" s="293" t="s">
        <v>66</v>
      </c>
      <c r="J64" s="293">
        <v>309</v>
      </c>
      <c r="K64" s="250">
        <v>320</v>
      </c>
      <c r="L64" s="250">
        <v>320</v>
      </c>
      <c r="M64" s="250">
        <v>350</v>
      </c>
      <c r="N64" s="275">
        <v>109</v>
      </c>
      <c r="O64" s="161"/>
      <c r="P64" s="161"/>
    </row>
    <row r="65" spans="1:16" s="4" customFormat="1" ht="75.75" customHeight="1">
      <c r="A65" s="60"/>
      <c r="B65" s="61" t="s">
        <v>106</v>
      </c>
      <c r="C65" s="61"/>
      <c r="D65" s="134" t="s">
        <v>145</v>
      </c>
      <c r="E65" s="133"/>
      <c r="F65" s="51" t="s">
        <v>146</v>
      </c>
      <c r="G65" s="133" t="s">
        <v>147</v>
      </c>
      <c r="H65" s="116" t="s">
        <v>148</v>
      </c>
      <c r="I65" s="117" t="s">
        <v>149</v>
      </c>
      <c r="J65" s="119">
        <v>21000</v>
      </c>
      <c r="K65" s="119">
        <v>22000</v>
      </c>
      <c r="L65" s="278">
        <v>22000</v>
      </c>
      <c r="M65" s="278">
        <v>23851</v>
      </c>
      <c r="N65" s="275">
        <v>108</v>
      </c>
      <c r="O65" s="161"/>
      <c r="P65" s="161"/>
    </row>
    <row r="66" spans="1:16" s="4" customFormat="1" ht="81" customHeight="1">
      <c r="A66" s="428"/>
      <c r="B66" s="431" t="s">
        <v>112</v>
      </c>
      <c r="C66" s="431"/>
      <c r="D66" s="434" t="s">
        <v>151</v>
      </c>
      <c r="E66" s="391" t="s">
        <v>141</v>
      </c>
      <c r="F66" s="393" t="s">
        <v>56</v>
      </c>
      <c r="G66" s="391" t="s">
        <v>152</v>
      </c>
      <c r="H66" s="116" t="s">
        <v>211</v>
      </c>
      <c r="I66" s="117" t="s">
        <v>46</v>
      </c>
      <c r="J66" s="78">
        <v>0.03</v>
      </c>
      <c r="K66" s="78">
        <v>0.03</v>
      </c>
      <c r="L66" s="78">
        <v>0.03</v>
      </c>
      <c r="M66" s="78">
        <v>0.03</v>
      </c>
      <c r="N66" s="275">
        <v>100</v>
      </c>
      <c r="O66" s="161"/>
      <c r="P66" s="161"/>
    </row>
    <row r="67" spans="1:16" s="4" customFormat="1" ht="187.5" customHeight="1">
      <c r="A67" s="430"/>
      <c r="B67" s="433"/>
      <c r="C67" s="433"/>
      <c r="D67" s="435"/>
      <c r="E67" s="392"/>
      <c r="F67" s="394"/>
      <c r="G67" s="392"/>
      <c r="H67" s="116" t="s">
        <v>212</v>
      </c>
      <c r="I67" s="117" t="s">
        <v>46</v>
      </c>
      <c r="J67" s="78">
        <v>0.16</v>
      </c>
      <c r="K67" s="78">
        <v>0.22</v>
      </c>
      <c r="L67" s="78">
        <v>0.22</v>
      </c>
      <c r="M67" s="78">
        <v>0.22</v>
      </c>
      <c r="N67" s="275">
        <v>100</v>
      </c>
      <c r="O67" s="161"/>
      <c r="P67" s="161"/>
    </row>
    <row r="68" spans="1:16" s="4" customFormat="1" ht="100.5" customHeight="1">
      <c r="A68" s="60"/>
      <c r="B68" s="61" t="s">
        <v>116</v>
      </c>
      <c r="C68" s="61"/>
      <c r="D68" s="131" t="s">
        <v>154</v>
      </c>
      <c r="E68" s="133" t="s">
        <v>141</v>
      </c>
      <c r="F68" s="51" t="s">
        <v>56</v>
      </c>
      <c r="G68" s="133" t="s">
        <v>155</v>
      </c>
      <c r="H68" s="116" t="s">
        <v>156</v>
      </c>
      <c r="I68" s="117" t="s">
        <v>94</v>
      </c>
      <c r="J68" s="119">
        <v>16500</v>
      </c>
      <c r="K68" s="119">
        <v>17650</v>
      </c>
      <c r="L68" s="278">
        <v>17650</v>
      </c>
      <c r="M68" s="278">
        <v>17650</v>
      </c>
      <c r="N68" s="275">
        <v>100</v>
      </c>
      <c r="O68" s="161"/>
      <c r="P68" s="161"/>
    </row>
    <row r="69" spans="1:16" s="4" customFormat="1" ht="118.5" customHeight="1">
      <c r="A69" s="428"/>
      <c r="B69" s="431" t="s">
        <v>150</v>
      </c>
      <c r="C69" s="431"/>
      <c r="D69" s="389" t="s">
        <v>158</v>
      </c>
      <c r="E69" s="391" t="s">
        <v>141</v>
      </c>
      <c r="F69" s="393" t="s">
        <v>56</v>
      </c>
      <c r="G69" s="391" t="s">
        <v>159</v>
      </c>
      <c r="H69" s="116" t="s">
        <v>209</v>
      </c>
      <c r="I69" s="117" t="s">
        <v>94</v>
      </c>
      <c r="J69" s="53">
        <v>1200</v>
      </c>
      <c r="K69" s="53">
        <v>1200</v>
      </c>
      <c r="L69" s="53">
        <v>1275</v>
      </c>
      <c r="M69" s="53">
        <v>1517</v>
      </c>
      <c r="N69" s="275">
        <v>124</v>
      </c>
      <c r="O69" s="161"/>
      <c r="P69" s="161"/>
    </row>
    <row r="70" spans="1:16" s="4" customFormat="1" ht="144.75" customHeight="1">
      <c r="A70" s="430"/>
      <c r="B70" s="433"/>
      <c r="C70" s="433"/>
      <c r="D70" s="390"/>
      <c r="E70" s="392"/>
      <c r="F70" s="394"/>
      <c r="G70" s="392"/>
      <c r="H70" s="116" t="s">
        <v>160</v>
      </c>
      <c r="I70" s="117" t="s">
        <v>46</v>
      </c>
      <c r="J70" s="86">
        <v>0.95</v>
      </c>
      <c r="K70" s="86">
        <v>0.95</v>
      </c>
      <c r="L70" s="86">
        <v>0.95</v>
      </c>
      <c r="M70" s="86">
        <v>0.95</v>
      </c>
      <c r="N70" s="275">
        <v>100</v>
      </c>
      <c r="O70" s="161"/>
      <c r="P70" s="161"/>
    </row>
    <row r="71" spans="1:16" s="4" customFormat="1" ht="83.25" customHeight="1">
      <c r="A71" s="60"/>
      <c r="B71" s="61" t="s">
        <v>153</v>
      </c>
      <c r="C71" s="61"/>
      <c r="D71" s="49" t="s">
        <v>162</v>
      </c>
      <c r="E71" s="133" t="s">
        <v>141</v>
      </c>
      <c r="F71" s="51" t="s">
        <v>56</v>
      </c>
      <c r="G71" s="133" t="s">
        <v>163</v>
      </c>
      <c r="H71" s="116" t="s">
        <v>164</v>
      </c>
      <c r="I71" s="117" t="s">
        <v>94</v>
      </c>
      <c r="J71" s="119">
        <v>21139</v>
      </c>
      <c r="K71" s="119">
        <v>22000</v>
      </c>
      <c r="L71" s="278">
        <v>22000</v>
      </c>
      <c r="M71" s="278">
        <v>24000</v>
      </c>
      <c r="N71" s="275">
        <v>109</v>
      </c>
      <c r="O71" s="161"/>
      <c r="P71" s="161"/>
    </row>
    <row r="72" spans="1:16" s="4" customFormat="1" ht="96" customHeight="1">
      <c r="A72" s="428"/>
      <c r="B72" s="431" t="s">
        <v>157</v>
      </c>
      <c r="C72" s="431"/>
      <c r="D72" s="434" t="s">
        <v>166</v>
      </c>
      <c r="E72" s="391" t="s">
        <v>141</v>
      </c>
      <c r="F72" s="393" t="s">
        <v>167</v>
      </c>
      <c r="G72" s="391"/>
      <c r="H72" s="116" t="s">
        <v>168</v>
      </c>
      <c r="I72" s="117" t="s">
        <v>94</v>
      </c>
      <c r="J72" s="119">
        <v>17200</v>
      </c>
      <c r="K72" s="119">
        <v>17700</v>
      </c>
      <c r="L72" s="278">
        <v>17700</v>
      </c>
      <c r="M72" s="278">
        <v>17700</v>
      </c>
      <c r="N72" s="275">
        <v>100</v>
      </c>
      <c r="O72" s="161"/>
      <c r="P72" s="161"/>
    </row>
    <row r="73" spans="1:16" s="4" customFormat="1" ht="101.25">
      <c r="A73" s="430"/>
      <c r="B73" s="433"/>
      <c r="C73" s="433"/>
      <c r="D73" s="436"/>
      <c r="E73" s="392"/>
      <c r="F73" s="394"/>
      <c r="G73" s="392"/>
      <c r="H73" s="116" t="s">
        <v>169</v>
      </c>
      <c r="I73" s="117" t="s">
        <v>88</v>
      </c>
      <c r="J73" s="53">
        <v>95</v>
      </c>
      <c r="K73" s="53">
        <v>95</v>
      </c>
      <c r="L73" s="53">
        <v>95</v>
      </c>
      <c r="M73" s="53">
        <v>95</v>
      </c>
      <c r="N73" s="275">
        <v>100</v>
      </c>
      <c r="O73" s="161"/>
      <c r="P73" s="161"/>
    </row>
    <row r="74" spans="1:16" s="4" customFormat="1" ht="79.5" customHeight="1">
      <c r="A74" s="60"/>
      <c r="B74" s="61" t="s">
        <v>161</v>
      </c>
      <c r="C74" s="61"/>
      <c r="D74" s="49" t="s">
        <v>171</v>
      </c>
      <c r="E74" s="133" t="s">
        <v>141</v>
      </c>
      <c r="F74" s="51" t="s">
        <v>56</v>
      </c>
      <c r="G74" s="133" t="s">
        <v>163</v>
      </c>
      <c r="H74" s="116" t="s">
        <v>172</v>
      </c>
      <c r="I74" s="117" t="s">
        <v>88</v>
      </c>
      <c r="J74" s="88">
        <v>0.1</v>
      </c>
      <c r="K74" s="88">
        <v>0.2</v>
      </c>
      <c r="L74" s="78"/>
      <c r="M74" s="78"/>
      <c r="N74" s="275">
        <v>100</v>
      </c>
      <c r="O74" s="161"/>
      <c r="P74" s="161"/>
    </row>
    <row r="75" spans="1:16" s="4" customFormat="1" ht="123.75" customHeight="1">
      <c r="A75" s="129"/>
      <c r="B75" s="130" t="s">
        <v>165</v>
      </c>
      <c r="C75" s="130"/>
      <c r="D75" s="391" t="s">
        <v>173</v>
      </c>
      <c r="E75" s="122" t="s">
        <v>141</v>
      </c>
      <c r="F75" s="91" t="s">
        <v>56</v>
      </c>
      <c r="G75" s="122" t="s">
        <v>174</v>
      </c>
      <c r="H75" s="116" t="s">
        <v>175</v>
      </c>
      <c r="I75" s="117" t="s">
        <v>88</v>
      </c>
      <c r="J75" s="88">
        <v>0</v>
      </c>
      <c r="K75" s="88">
        <v>0.1</v>
      </c>
      <c r="L75" s="88">
        <v>0.1</v>
      </c>
      <c r="M75" s="88">
        <v>0.1</v>
      </c>
      <c r="N75" s="275">
        <v>100</v>
      </c>
      <c r="O75" s="161"/>
      <c r="P75" s="161"/>
    </row>
    <row r="76" spans="1:16" s="4" customFormat="1" ht="85.5" customHeight="1">
      <c r="A76" s="60"/>
      <c r="B76" s="61"/>
      <c r="C76" s="61"/>
      <c r="D76" s="392"/>
      <c r="E76" s="133" t="s">
        <v>141</v>
      </c>
      <c r="F76" s="51" t="s">
        <v>56</v>
      </c>
      <c r="G76" s="133" t="s">
        <v>174</v>
      </c>
      <c r="H76" s="116" t="s">
        <v>176</v>
      </c>
      <c r="I76" s="117" t="s">
        <v>88</v>
      </c>
      <c r="J76" s="78">
        <v>0.2</v>
      </c>
      <c r="K76" s="88">
        <v>0.3</v>
      </c>
      <c r="L76" s="88">
        <v>0.3</v>
      </c>
      <c r="M76" s="88">
        <v>0.3</v>
      </c>
      <c r="N76" s="275">
        <v>100</v>
      </c>
      <c r="O76" s="161"/>
      <c r="P76" s="161"/>
    </row>
    <row r="77" spans="1:16" s="4" customFormat="1" ht="169.5" customHeight="1" thickBot="1">
      <c r="A77" s="92"/>
      <c r="B77" s="93" t="s">
        <v>170</v>
      </c>
      <c r="C77" s="93"/>
      <c r="D77" s="94" t="s">
        <v>177</v>
      </c>
      <c r="E77" s="95" t="s">
        <v>141</v>
      </c>
      <c r="F77" s="96" t="s">
        <v>56</v>
      </c>
      <c r="G77" s="95" t="s">
        <v>178</v>
      </c>
      <c r="H77" s="116" t="s">
        <v>179</v>
      </c>
      <c r="I77" s="117" t="s">
        <v>88</v>
      </c>
      <c r="J77" s="86">
        <v>0.9</v>
      </c>
      <c r="K77" s="98">
        <v>0.95</v>
      </c>
      <c r="L77" s="98">
        <v>0.95</v>
      </c>
      <c r="M77" s="98">
        <v>0.95</v>
      </c>
      <c r="N77" s="275">
        <v>100</v>
      </c>
      <c r="O77" s="161"/>
      <c r="P77" s="161"/>
    </row>
    <row r="78" spans="1:18" s="4" customFormat="1" ht="87" customHeight="1">
      <c r="A78" s="311" t="s">
        <v>180</v>
      </c>
      <c r="B78" s="54"/>
      <c r="C78" s="54"/>
      <c r="D78" s="474" t="s">
        <v>230</v>
      </c>
      <c r="E78" s="450"/>
      <c r="F78" s="477"/>
      <c r="G78" s="450"/>
      <c r="H78" s="116" t="s">
        <v>181</v>
      </c>
      <c r="I78" s="117" t="s">
        <v>182</v>
      </c>
      <c r="J78" s="99"/>
      <c r="K78" s="100">
        <v>2</v>
      </c>
      <c r="L78" s="100">
        <v>2</v>
      </c>
      <c r="M78" s="100">
        <v>2</v>
      </c>
      <c r="N78" s="294">
        <v>100</v>
      </c>
      <c r="O78" s="161"/>
      <c r="P78" s="161"/>
      <c r="R78" s="8"/>
    </row>
    <row r="79" spans="1:16" s="4" customFormat="1" ht="266.25" customHeight="1">
      <c r="A79" s="101"/>
      <c r="B79" s="56"/>
      <c r="C79" s="56"/>
      <c r="D79" s="475"/>
      <c r="E79" s="392"/>
      <c r="F79" s="394"/>
      <c r="G79" s="392"/>
      <c r="H79" s="116" t="s">
        <v>183</v>
      </c>
      <c r="I79" s="117" t="s">
        <v>46</v>
      </c>
      <c r="J79" s="29"/>
      <c r="K79" s="29">
        <v>20</v>
      </c>
      <c r="L79" s="277">
        <v>0</v>
      </c>
      <c r="M79" s="277">
        <v>0</v>
      </c>
      <c r="N79" s="265"/>
      <c r="O79" s="161"/>
      <c r="P79" s="161"/>
    </row>
    <row r="80" spans="1:16" s="4" customFormat="1" ht="70.5" customHeight="1">
      <c r="A80" s="428"/>
      <c r="B80" s="431" t="s">
        <v>72</v>
      </c>
      <c r="C80" s="431"/>
      <c r="D80" s="471" t="s">
        <v>184</v>
      </c>
      <c r="E80" s="391" t="s">
        <v>141</v>
      </c>
      <c r="F80" s="393"/>
      <c r="G80" s="391" t="s">
        <v>34</v>
      </c>
      <c r="H80" s="116" t="s">
        <v>185</v>
      </c>
      <c r="I80" s="117" t="s">
        <v>186</v>
      </c>
      <c r="J80" s="29">
        <v>14.8</v>
      </c>
      <c r="K80" s="29">
        <v>13.5</v>
      </c>
      <c r="L80" s="29">
        <v>13.5</v>
      </c>
      <c r="M80" s="29">
        <v>13.5</v>
      </c>
      <c r="N80" s="287">
        <v>100</v>
      </c>
      <c r="O80" s="161"/>
      <c r="P80" s="161"/>
    </row>
    <row r="81" spans="1:16" s="4" customFormat="1" ht="67.5" customHeight="1">
      <c r="A81" s="429"/>
      <c r="B81" s="432"/>
      <c r="C81" s="432"/>
      <c r="D81" s="471"/>
      <c r="E81" s="424"/>
      <c r="F81" s="426"/>
      <c r="G81" s="424"/>
      <c r="H81" s="116" t="s">
        <v>187</v>
      </c>
      <c r="I81" s="117" t="s">
        <v>186</v>
      </c>
      <c r="J81" s="117">
        <v>3219</v>
      </c>
      <c r="K81" s="117">
        <v>3339</v>
      </c>
      <c r="L81" s="277">
        <v>3339</v>
      </c>
      <c r="M81" s="277">
        <v>4488</v>
      </c>
      <c r="N81" s="287">
        <v>134</v>
      </c>
      <c r="O81" s="161"/>
      <c r="P81" s="161"/>
    </row>
    <row r="82" spans="1:16" s="4" customFormat="1" ht="141.75">
      <c r="A82" s="430"/>
      <c r="B82" s="433"/>
      <c r="C82" s="433"/>
      <c r="D82" s="471"/>
      <c r="E82" s="392"/>
      <c r="F82" s="394"/>
      <c r="G82" s="392"/>
      <c r="H82" s="116" t="s">
        <v>188</v>
      </c>
      <c r="I82" s="117" t="s">
        <v>94</v>
      </c>
      <c r="J82" s="117">
        <v>150</v>
      </c>
      <c r="K82" s="59">
        <v>150</v>
      </c>
      <c r="L82" s="276">
        <v>150</v>
      </c>
      <c r="M82" s="276">
        <v>170</v>
      </c>
      <c r="N82" s="287">
        <v>113</v>
      </c>
      <c r="O82" s="161"/>
      <c r="P82" s="161"/>
    </row>
    <row r="83" spans="1:16" s="4" customFormat="1" ht="81">
      <c r="A83" s="428"/>
      <c r="B83" s="431" t="s">
        <v>84</v>
      </c>
      <c r="C83" s="431"/>
      <c r="D83" s="391" t="s">
        <v>189</v>
      </c>
      <c r="E83" s="391" t="s">
        <v>141</v>
      </c>
      <c r="F83" s="393"/>
      <c r="G83" s="391" t="s">
        <v>190</v>
      </c>
      <c r="H83" s="116" t="s">
        <v>191</v>
      </c>
      <c r="I83" s="117" t="s">
        <v>94</v>
      </c>
      <c r="J83" s="117">
        <v>248</v>
      </c>
      <c r="K83" s="59">
        <v>252</v>
      </c>
      <c r="L83" s="276">
        <v>252</v>
      </c>
      <c r="M83" s="276">
        <v>276</v>
      </c>
      <c r="N83" s="287">
        <v>109</v>
      </c>
      <c r="O83" s="161"/>
      <c r="P83" s="161"/>
    </row>
    <row r="84" spans="1:16" s="4" customFormat="1" ht="96" customHeight="1">
      <c r="A84" s="430"/>
      <c r="B84" s="433"/>
      <c r="C84" s="433"/>
      <c r="D84" s="392"/>
      <c r="E84" s="392"/>
      <c r="F84" s="394"/>
      <c r="G84" s="392"/>
      <c r="H84" s="116" t="s">
        <v>210</v>
      </c>
      <c r="I84" s="117" t="s">
        <v>94</v>
      </c>
      <c r="J84" s="119">
        <v>177</v>
      </c>
      <c r="K84" s="59">
        <v>298</v>
      </c>
      <c r="L84" s="276">
        <v>298</v>
      </c>
      <c r="M84" s="276">
        <v>280</v>
      </c>
      <c r="N84" s="218">
        <v>93.9</v>
      </c>
      <c r="O84" s="316" t="s">
        <v>357</v>
      </c>
      <c r="P84" s="161"/>
    </row>
    <row r="85" spans="1:16" s="4" customFormat="1" ht="79.5" customHeight="1">
      <c r="A85" s="60"/>
      <c r="B85" s="61" t="s">
        <v>91</v>
      </c>
      <c r="C85" s="61"/>
      <c r="D85" s="471" t="s">
        <v>192</v>
      </c>
      <c r="E85" s="391" t="s">
        <v>141</v>
      </c>
      <c r="F85" s="393"/>
      <c r="G85" s="459" t="s">
        <v>193</v>
      </c>
      <c r="H85" s="116" t="s">
        <v>194</v>
      </c>
      <c r="I85" s="117" t="s">
        <v>94</v>
      </c>
      <c r="J85" s="117">
        <v>348</v>
      </c>
      <c r="K85" s="59">
        <v>367</v>
      </c>
      <c r="L85" s="276">
        <v>367</v>
      </c>
      <c r="M85" s="276">
        <v>1421</v>
      </c>
      <c r="N85" s="287">
        <v>387</v>
      </c>
      <c r="O85" s="161"/>
      <c r="P85" s="161"/>
    </row>
    <row r="86" spans="1:16" s="4" customFormat="1" ht="96" customHeight="1">
      <c r="A86" s="60"/>
      <c r="B86" s="61"/>
      <c r="C86" s="61"/>
      <c r="D86" s="471"/>
      <c r="E86" s="424"/>
      <c r="F86" s="426"/>
      <c r="G86" s="459"/>
      <c r="H86" s="116" t="s">
        <v>195</v>
      </c>
      <c r="I86" s="117" t="s">
        <v>94</v>
      </c>
      <c r="J86" s="117">
        <v>11120</v>
      </c>
      <c r="K86" s="59">
        <v>11643</v>
      </c>
      <c r="L86" s="276">
        <v>11643</v>
      </c>
      <c r="M86" s="276">
        <v>19896</v>
      </c>
      <c r="N86" s="218">
        <v>170.8</v>
      </c>
      <c r="O86" s="161"/>
      <c r="P86" s="161"/>
    </row>
    <row r="87" spans="1:16" s="4" customFormat="1" ht="101.25">
      <c r="A87" s="60"/>
      <c r="B87" s="61"/>
      <c r="C87" s="61"/>
      <c r="D87" s="471"/>
      <c r="E87" s="392"/>
      <c r="F87" s="394"/>
      <c r="G87" s="459"/>
      <c r="H87" s="116" t="s">
        <v>196</v>
      </c>
      <c r="I87" s="116" t="s">
        <v>197</v>
      </c>
      <c r="J87" s="117">
        <v>50</v>
      </c>
      <c r="K87" s="59">
        <v>50</v>
      </c>
      <c r="L87" s="59">
        <v>50</v>
      </c>
      <c r="M87" s="59">
        <v>50</v>
      </c>
      <c r="N87" s="297">
        <v>100</v>
      </c>
      <c r="O87" s="161"/>
      <c r="P87" s="161"/>
    </row>
    <row r="88" spans="1:16" s="4" customFormat="1" ht="81">
      <c r="A88" s="60"/>
      <c r="B88" s="61" t="s">
        <v>99</v>
      </c>
      <c r="C88" s="61"/>
      <c r="D88" s="471" t="s">
        <v>198</v>
      </c>
      <c r="E88" s="391" t="s">
        <v>141</v>
      </c>
      <c r="F88" s="393"/>
      <c r="G88" s="459" t="s">
        <v>199</v>
      </c>
      <c r="H88" s="116" t="s">
        <v>200</v>
      </c>
      <c r="I88" s="117" t="s">
        <v>94</v>
      </c>
      <c r="J88" s="117">
        <v>1519</v>
      </c>
      <c r="K88" s="59">
        <v>1110</v>
      </c>
      <c r="L88" s="276">
        <v>2000</v>
      </c>
      <c r="M88" s="276">
        <v>2832</v>
      </c>
      <c r="N88" s="251">
        <v>141.6</v>
      </c>
      <c r="O88" s="161"/>
      <c r="P88" s="161"/>
    </row>
    <row r="89" spans="1:16" s="4" customFormat="1" ht="108.75" thickBot="1">
      <c r="A89" s="64"/>
      <c r="B89" s="65"/>
      <c r="C89" s="65"/>
      <c r="D89" s="434"/>
      <c r="E89" s="424"/>
      <c r="F89" s="426"/>
      <c r="G89" s="391"/>
      <c r="H89" s="140" t="s">
        <v>201</v>
      </c>
      <c r="I89" s="140" t="s">
        <v>197</v>
      </c>
      <c r="J89" s="141">
        <v>392</v>
      </c>
      <c r="K89" s="142">
        <v>392</v>
      </c>
      <c r="L89" s="140">
        <v>392</v>
      </c>
      <c r="M89" s="140">
        <v>220</v>
      </c>
      <c r="N89" s="297">
        <v>56</v>
      </c>
      <c r="O89" s="329" t="s">
        <v>358</v>
      </c>
      <c r="P89" s="161"/>
    </row>
    <row r="90" spans="1:16" s="4" customFormat="1" ht="36">
      <c r="A90" s="312" t="s">
        <v>106</v>
      </c>
      <c r="B90" s="146"/>
      <c r="C90" s="146"/>
      <c r="D90" s="147" t="s">
        <v>242</v>
      </c>
      <c r="E90" s="121"/>
      <c r="F90" s="117"/>
      <c r="G90" s="121"/>
      <c r="H90" s="116"/>
      <c r="I90" s="116"/>
      <c r="J90" s="117"/>
      <c r="K90" s="59"/>
      <c r="L90" s="276"/>
      <c r="M90" s="276"/>
      <c r="N90" s="156"/>
      <c r="O90" s="161"/>
      <c r="P90" s="161"/>
    </row>
    <row r="91" spans="1:16" s="4" customFormat="1" ht="194.25" customHeight="1">
      <c r="A91" s="148"/>
      <c r="B91" s="149" t="s">
        <v>72</v>
      </c>
      <c r="C91" s="149"/>
      <c r="D91" s="150" t="s">
        <v>243</v>
      </c>
      <c r="E91" s="121"/>
      <c r="F91" s="117"/>
      <c r="G91" s="121"/>
      <c r="H91" s="116"/>
      <c r="I91" s="116"/>
      <c r="J91" s="117"/>
      <c r="K91" s="268"/>
      <c r="L91" s="279"/>
      <c r="M91" s="279"/>
      <c r="N91" s="156"/>
      <c r="O91" s="330" t="s">
        <v>356</v>
      </c>
      <c r="P91" s="161"/>
    </row>
    <row r="92" spans="1:16" s="4" customFormat="1" ht="33" customHeight="1" thickBot="1">
      <c r="A92" s="472" t="s">
        <v>202</v>
      </c>
      <c r="B92" s="473"/>
      <c r="C92" s="473"/>
      <c r="D92" s="473"/>
      <c r="E92" s="143"/>
      <c r="F92" s="143"/>
      <c r="G92" s="143"/>
      <c r="H92" s="144"/>
      <c r="I92" s="144"/>
      <c r="J92" s="144"/>
      <c r="K92" s="144"/>
      <c r="L92" s="144"/>
      <c r="M92" s="144"/>
      <c r="N92" s="159"/>
      <c r="O92" s="161"/>
      <c r="P92" s="161"/>
    </row>
    <row r="93" spans="1:14" ht="20.25">
      <c r="A93" s="14"/>
      <c r="B93" s="14"/>
      <c r="C93" s="14"/>
      <c r="D93" s="14"/>
      <c r="E93" s="102"/>
      <c r="F93" s="102"/>
      <c r="G93" s="102"/>
      <c r="H93" s="103"/>
      <c r="I93" s="103"/>
      <c r="J93" s="103"/>
      <c r="K93" s="103"/>
      <c r="L93" s="103"/>
      <c r="M93" s="103"/>
      <c r="N93" s="103"/>
    </row>
    <row r="94" spans="1:14" ht="20.25">
      <c r="A94" s="14"/>
      <c r="B94" s="14"/>
      <c r="C94" s="14"/>
      <c r="D94" s="14"/>
      <c r="E94" s="102"/>
      <c r="F94" s="102"/>
      <c r="G94" s="102"/>
      <c r="H94" s="103"/>
      <c r="I94" s="103"/>
      <c r="J94" s="103"/>
      <c r="K94" s="103"/>
      <c r="L94" s="103"/>
      <c r="M94" s="103"/>
      <c r="N94" s="103"/>
    </row>
    <row r="95" spans="1:14" ht="20.25">
      <c r="A95" s="14"/>
      <c r="B95" s="14"/>
      <c r="C95" s="14"/>
      <c r="D95" s="14"/>
      <c r="E95" s="102"/>
      <c r="F95" s="102"/>
      <c r="G95" s="102"/>
      <c r="H95" s="103"/>
      <c r="I95" s="103"/>
      <c r="J95" s="103"/>
      <c r="K95" s="103"/>
      <c r="L95" s="103"/>
      <c r="M95" s="103"/>
      <c r="N95" s="103"/>
    </row>
    <row r="96" spans="1:14" ht="20.25">
      <c r="A96" s="14"/>
      <c r="B96" s="14"/>
      <c r="C96" s="14"/>
      <c r="D96" s="300" t="s">
        <v>203</v>
      </c>
      <c r="E96" s="300"/>
      <c r="F96" s="300"/>
      <c r="G96" s="300"/>
      <c r="H96" s="103"/>
      <c r="I96" s="103"/>
      <c r="J96" s="103"/>
      <c r="K96" s="103"/>
      <c r="L96" s="103"/>
      <c r="M96" s="103"/>
      <c r="N96" s="103"/>
    </row>
    <row r="97" spans="1:14" ht="20.25">
      <c r="A97" s="14"/>
      <c r="B97" s="14"/>
      <c r="C97" s="14"/>
      <c r="D97" s="300" t="s">
        <v>204</v>
      </c>
      <c r="E97" s="300"/>
      <c r="F97" s="300"/>
      <c r="G97" s="300"/>
      <c r="H97" s="103"/>
      <c r="I97" s="103"/>
      <c r="J97" s="103"/>
      <c r="K97" s="103"/>
      <c r="L97" s="103"/>
      <c r="M97" s="103"/>
      <c r="N97" s="103"/>
    </row>
    <row r="98" spans="1:14" ht="20.25">
      <c r="A98" s="14"/>
      <c r="B98" s="14"/>
      <c r="C98" s="14"/>
      <c r="D98" s="300"/>
      <c r="E98" s="300"/>
      <c r="F98" s="300"/>
      <c r="G98" s="300"/>
      <c r="H98" s="103"/>
      <c r="I98" s="103"/>
      <c r="J98" s="103"/>
      <c r="K98" s="103"/>
      <c r="L98" s="103"/>
      <c r="M98" s="103"/>
      <c r="N98" s="103"/>
    </row>
    <row r="99" spans="1:14" ht="20.25">
      <c r="A99" s="14"/>
      <c r="B99" s="14"/>
      <c r="C99" s="14"/>
      <c r="D99" s="300" t="s">
        <v>205</v>
      </c>
      <c r="E99" s="300"/>
      <c r="F99" s="300"/>
      <c r="G99" s="300"/>
      <c r="H99" s="103"/>
      <c r="I99" s="103"/>
      <c r="J99" s="103"/>
      <c r="K99" s="103"/>
      <c r="L99" s="103"/>
      <c r="M99" s="103"/>
      <c r="N99" s="103"/>
    </row>
    <row r="100" spans="1:14" ht="20.25">
      <c r="A100" s="14"/>
      <c r="B100" s="14"/>
      <c r="C100" s="14"/>
      <c r="D100" s="300" t="s">
        <v>206</v>
      </c>
      <c r="E100" s="300"/>
      <c r="F100" s="300"/>
      <c r="G100" s="300"/>
      <c r="H100" s="103"/>
      <c r="I100" s="103"/>
      <c r="J100" s="103"/>
      <c r="K100" s="103"/>
      <c r="L100" s="103"/>
      <c r="M100" s="103"/>
      <c r="N100" s="103"/>
    </row>
    <row r="101" spans="4:12" ht="20.25">
      <c r="D101" s="14"/>
      <c r="E101" s="102"/>
      <c r="F101" s="102"/>
      <c r="G101" s="102"/>
      <c r="H101" s="103"/>
      <c r="I101" s="103"/>
      <c r="J101" s="103"/>
      <c r="K101" s="103"/>
      <c r="L101" s="103"/>
    </row>
  </sheetData>
  <sheetProtection/>
  <mergeCells count="140">
    <mergeCell ref="N50:N51"/>
    <mergeCell ref="J2:N2"/>
    <mergeCell ref="K3:N3"/>
    <mergeCell ref="A1:N1"/>
    <mergeCell ref="A2:A4"/>
    <mergeCell ref="B2:B4"/>
    <mergeCell ref="C2:C4"/>
    <mergeCell ref="D2:D4"/>
    <mergeCell ref="E2:E4"/>
    <mergeCell ref="F2:F4"/>
    <mergeCell ref="A5:A8"/>
    <mergeCell ref="B5:B8"/>
    <mergeCell ref="C5:C8"/>
    <mergeCell ref="D5:D8"/>
    <mergeCell ref="E5:E8"/>
    <mergeCell ref="F5:F8"/>
    <mergeCell ref="G2:G4"/>
    <mergeCell ref="H2:H4"/>
    <mergeCell ref="I2:I4"/>
    <mergeCell ref="D16:D17"/>
    <mergeCell ref="E16:E17"/>
    <mergeCell ref="F16:F17"/>
    <mergeCell ref="G16:G17"/>
    <mergeCell ref="D10:D11"/>
    <mergeCell ref="E10:E11"/>
    <mergeCell ref="F10:F11"/>
    <mergeCell ref="G10:G11"/>
    <mergeCell ref="G5:G8"/>
    <mergeCell ref="A21:A24"/>
    <mergeCell ref="B21:B24"/>
    <mergeCell ref="C21:C24"/>
    <mergeCell ref="D21:D24"/>
    <mergeCell ref="E21:E24"/>
    <mergeCell ref="F21:F24"/>
    <mergeCell ref="G21:G24"/>
    <mergeCell ref="D18:D19"/>
    <mergeCell ref="E18:E19"/>
    <mergeCell ref="F18:F19"/>
    <mergeCell ref="G18:G19"/>
    <mergeCell ref="G28:G32"/>
    <mergeCell ref="A28:A32"/>
    <mergeCell ref="B28:B32"/>
    <mergeCell ref="C28:C32"/>
    <mergeCell ref="D28:D32"/>
    <mergeCell ref="E28:E32"/>
    <mergeCell ref="F28:F32"/>
    <mergeCell ref="A25:A27"/>
    <mergeCell ref="B25:B27"/>
    <mergeCell ref="D25:D27"/>
    <mergeCell ref="E25:E27"/>
    <mergeCell ref="F25:F27"/>
    <mergeCell ref="G25:G27"/>
    <mergeCell ref="A35:A43"/>
    <mergeCell ref="B35:B43"/>
    <mergeCell ref="C35:C43"/>
    <mergeCell ref="D35:D43"/>
    <mergeCell ref="E35:E43"/>
    <mergeCell ref="F35:F43"/>
    <mergeCell ref="G35:G43"/>
    <mergeCell ref="A33:A34"/>
    <mergeCell ref="B33:B34"/>
    <mergeCell ref="C33:C34"/>
    <mergeCell ref="D33:D34"/>
    <mergeCell ref="L50:L51"/>
    <mergeCell ref="M50:M51"/>
    <mergeCell ref="F44:F46"/>
    <mergeCell ref="G44:G46"/>
    <mergeCell ref="A44:A46"/>
    <mergeCell ref="B44:B46"/>
    <mergeCell ref="C44:C46"/>
    <mergeCell ref="D44:D46"/>
    <mergeCell ref="E44:E46"/>
    <mergeCell ref="D54:D57"/>
    <mergeCell ref="E54:E57"/>
    <mergeCell ref="F54:F57"/>
    <mergeCell ref="G54:G57"/>
    <mergeCell ref="D50:D53"/>
    <mergeCell ref="H50:H51"/>
    <mergeCell ref="I50:I51"/>
    <mergeCell ref="J50:J51"/>
    <mergeCell ref="K50:K51"/>
    <mergeCell ref="G63:G64"/>
    <mergeCell ref="A63:A64"/>
    <mergeCell ref="B63:B64"/>
    <mergeCell ref="C63:C64"/>
    <mergeCell ref="D63:D64"/>
    <mergeCell ref="E63:E64"/>
    <mergeCell ref="F63:F64"/>
    <mergeCell ref="D60:D61"/>
    <mergeCell ref="G60:G61"/>
    <mergeCell ref="G69:G70"/>
    <mergeCell ref="A69:A70"/>
    <mergeCell ref="B69:B70"/>
    <mergeCell ref="C69:C70"/>
    <mergeCell ref="D69:D70"/>
    <mergeCell ref="E69:E70"/>
    <mergeCell ref="F69:F70"/>
    <mergeCell ref="G66:G67"/>
    <mergeCell ref="A66:A67"/>
    <mergeCell ref="B66:B67"/>
    <mergeCell ref="C66:C67"/>
    <mergeCell ref="D66:D67"/>
    <mergeCell ref="E66:E67"/>
    <mergeCell ref="F66:F67"/>
    <mergeCell ref="D75:D76"/>
    <mergeCell ref="D78:D79"/>
    <mergeCell ref="E78:E79"/>
    <mergeCell ref="F78:F79"/>
    <mergeCell ref="G78:G79"/>
    <mergeCell ref="G72:G73"/>
    <mergeCell ref="A72:A73"/>
    <mergeCell ref="B72:B73"/>
    <mergeCell ref="C72:C73"/>
    <mergeCell ref="D72:D73"/>
    <mergeCell ref="E72:E73"/>
    <mergeCell ref="F72:F73"/>
    <mergeCell ref="O2:P3"/>
    <mergeCell ref="A92:D92"/>
    <mergeCell ref="D88:D89"/>
    <mergeCell ref="E88:E89"/>
    <mergeCell ref="F88:F89"/>
    <mergeCell ref="G88:G89"/>
    <mergeCell ref="D85:D87"/>
    <mergeCell ref="E85:E87"/>
    <mergeCell ref="F85:F87"/>
    <mergeCell ref="G85:G87"/>
    <mergeCell ref="G83:G84"/>
    <mergeCell ref="A83:A84"/>
    <mergeCell ref="B83:B84"/>
    <mergeCell ref="C83:C84"/>
    <mergeCell ref="D83:D84"/>
    <mergeCell ref="E83:E84"/>
    <mergeCell ref="F83:F84"/>
    <mergeCell ref="G80:G82"/>
    <mergeCell ref="A80:A82"/>
    <mergeCell ref="B80:B82"/>
    <mergeCell ref="C80:C82"/>
    <mergeCell ref="D80:D82"/>
    <mergeCell ref="E80:E82"/>
    <mergeCell ref="F80:F82"/>
  </mergeCells>
  <printOptions/>
  <pageMargins left="0.25" right="0.25" top="0.75" bottom="0.75" header="0.3" footer="0.3"/>
  <pageSetup horizontalDpi="600" verticalDpi="600" orientation="landscape" paperSize="9" scale="45" r:id="rId1"/>
  <headerFooter>
    <oddFooter>&amp;R&amp;"Arial,курсив"&amp;8&amp;P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4"/>
  <sheetViews>
    <sheetView zoomScale="55" zoomScaleNormal="55" zoomScaleSheetLayoutView="70" zoomScalePageLayoutView="90" workbookViewId="0" topLeftCell="A1">
      <selection activeCell="A1" sqref="A1:P1"/>
    </sheetView>
  </sheetViews>
  <sheetFormatPr defaultColWidth="12.28125" defaultRowHeight="12.75"/>
  <cols>
    <col min="1" max="1" width="12.57421875" style="3" customWidth="1"/>
    <col min="2" max="2" width="9.00390625" style="3" customWidth="1"/>
    <col min="3" max="3" width="7.7109375" style="3" customWidth="1"/>
    <col min="4" max="4" width="51.140625" style="3" customWidth="1"/>
    <col min="5" max="5" width="18.8515625" style="167" customWidth="1"/>
    <col min="6" max="6" width="20.8515625" style="167" customWidth="1"/>
    <col min="7" max="7" width="18.8515625" style="167" customWidth="1"/>
    <col min="8" max="8" width="18.8515625" style="236" customWidth="1"/>
    <col min="9" max="9" width="20.140625" style="2" customWidth="1"/>
    <col min="10" max="10" width="17.421875" style="2" customWidth="1"/>
    <col min="11" max="11" width="17.7109375" style="2" customWidth="1"/>
    <col min="12" max="12" width="16.28125" style="2" customWidth="1"/>
    <col min="13" max="13" width="19.28125" style="231" customWidth="1"/>
    <col min="14" max="14" width="18.7109375" style="2" customWidth="1"/>
    <col min="15" max="15" width="18.28125" style="2" customWidth="1"/>
    <col min="16" max="16" width="15.8515625" style="2" customWidth="1"/>
    <col min="17" max="17" width="25.140625" style="3" customWidth="1"/>
    <col min="18" max="16384" width="12.28125" style="3" customWidth="1"/>
  </cols>
  <sheetData>
    <row r="1" spans="1:16" s="4" customFormat="1" ht="71.25" customHeight="1" thickBot="1">
      <c r="A1" s="385" t="s">
        <v>363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</row>
    <row r="2" spans="1:16" s="4" customFormat="1" ht="42.75" customHeight="1">
      <c r="A2" s="495" t="s">
        <v>3</v>
      </c>
      <c r="B2" s="498" t="s">
        <v>4</v>
      </c>
      <c r="C2" s="498" t="s">
        <v>5</v>
      </c>
      <c r="D2" s="536" t="s">
        <v>6</v>
      </c>
      <c r="E2" s="512" t="s">
        <v>247</v>
      </c>
      <c r="F2" s="512"/>
      <c r="G2" s="512"/>
      <c r="H2" s="512"/>
      <c r="I2" s="512" t="s">
        <v>248</v>
      </c>
      <c r="J2" s="512"/>
      <c r="K2" s="512"/>
      <c r="L2" s="512"/>
      <c r="M2" s="528" t="s">
        <v>253</v>
      </c>
      <c r="N2" s="529"/>
      <c r="O2" s="529"/>
      <c r="P2" s="530"/>
    </row>
    <row r="3" spans="1:16" s="4" customFormat="1" ht="27.75" customHeight="1" thickBot="1">
      <c r="A3" s="496"/>
      <c r="B3" s="499"/>
      <c r="C3" s="499"/>
      <c r="D3" s="537"/>
      <c r="E3" s="539" t="s">
        <v>249</v>
      </c>
      <c r="F3" s="540"/>
      <c r="G3" s="540"/>
      <c r="H3" s="541"/>
      <c r="I3" s="539" t="s">
        <v>249</v>
      </c>
      <c r="J3" s="540"/>
      <c r="K3" s="540"/>
      <c r="L3" s="540"/>
      <c r="M3" s="531" t="s">
        <v>252</v>
      </c>
      <c r="N3" s="532"/>
      <c r="O3" s="532"/>
      <c r="P3" s="533"/>
    </row>
    <row r="4" spans="1:16" s="4" customFormat="1" ht="43.5" customHeight="1">
      <c r="A4" s="534"/>
      <c r="B4" s="535"/>
      <c r="C4" s="535"/>
      <c r="D4" s="538"/>
      <c r="E4" s="196" t="s">
        <v>234</v>
      </c>
      <c r="F4" s="196" t="s">
        <v>235</v>
      </c>
      <c r="G4" s="196" t="s">
        <v>236</v>
      </c>
      <c r="H4" s="196" t="s">
        <v>238</v>
      </c>
      <c r="I4" s="197" t="s">
        <v>234</v>
      </c>
      <c r="J4" s="197" t="s">
        <v>235</v>
      </c>
      <c r="K4" s="197" t="s">
        <v>236</v>
      </c>
      <c r="L4" s="198" t="s">
        <v>238</v>
      </c>
      <c r="M4" s="198" t="s">
        <v>234</v>
      </c>
      <c r="N4" s="235" t="s">
        <v>235</v>
      </c>
      <c r="O4" s="235" t="s">
        <v>236</v>
      </c>
      <c r="P4" s="235" t="s">
        <v>238</v>
      </c>
    </row>
    <row r="5" spans="1:16" s="9" customFormat="1" ht="15" customHeight="1">
      <c r="A5" s="518">
        <v>1</v>
      </c>
      <c r="B5" s="519"/>
      <c r="C5" s="519"/>
      <c r="D5" s="380" t="s">
        <v>226</v>
      </c>
      <c r="E5" s="520">
        <f>E9+E10+E11+E12+E13+E14+E15+E17+E16+E18</f>
        <v>72052.09999999999</v>
      </c>
      <c r="F5" s="520">
        <f>F9+F10+F11+F12+F13+F14+F15+F17+F16+F18</f>
        <v>72711</v>
      </c>
      <c r="G5" s="520">
        <f>G9+G10+G11+G12+G13+G14+G15+G17+G16+G18</f>
        <v>69803.52356</v>
      </c>
      <c r="H5" s="525">
        <f>G5/F5*100</f>
        <v>96.0013251915116</v>
      </c>
      <c r="I5" s="521">
        <f>I16+I18</f>
        <v>9100</v>
      </c>
      <c r="J5" s="521">
        <f>J16+J18</f>
        <v>10967</v>
      </c>
      <c r="K5" s="521">
        <f>K16+K18</f>
        <v>6291.8</v>
      </c>
      <c r="L5" s="387"/>
      <c r="M5" s="522">
        <f>E5+I5</f>
        <v>81152.09999999999</v>
      </c>
      <c r="N5" s="387">
        <f>F5+J5</f>
        <v>83678</v>
      </c>
      <c r="O5" s="387">
        <f>G5+K5</f>
        <v>76095.32356</v>
      </c>
      <c r="P5" s="387">
        <f>O5/N5*100</f>
        <v>90.93826759721792</v>
      </c>
    </row>
    <row r="6" spans="1:16" s="9" customFormat="1" ht="20.25" customHeight="1">
      <c r="A6" s="518"/>
      <c r="B6" s="519"/>
      <c r="C6" s="519"/>
      <c r="D6" s="380"/>
      <c r="E6" s="520"/>
      <c r="F6" s="520"/>
      <c r="G6" s="520"/>
      <c r="H6" s="526"/>
      <c r="I6" s="521"/>
      <c r="J6" s="521"/>
      <c r="K6" s="521"/>
      <c r="L6" s="387"/>
      <c r="M6" s="523"/>
      <c r="N6" s="387"/>
      <c r="O6" s="387"/>
      <c r="P6" s="387"/>
    </row>
    <row r="7" spans="1:16" s="9" customFormat="1" ht="20.25" customHeight="1">
      <c r="A7" s="518"/>
      <c r="B7" s="519"/>
      <c r="C7" s="519"/>
      <c r="D7" s="380"/>
      <c r="E7" s="520"/>
      <c r="F7" s="520"/>
      <c r="G7" s="520"/>
      <c r="H7" s="526"/>
      <c r="I7" s="521"/>
      <c r="J7" s="521"/>
      <c r="K7" s="521"/>
      <c r="L7" s="387"/>
      <c r="M7" s="523"/>
      <c r="N7" s="387"/>
      <c r="O7" s="387"/>
      <c r="P7" s="387"/>
    </row>
    <row r="8" spans="1:16" s="9" customFormat="1" ht="86.25" customHeight="1">
      <c r="A8" s="518"/>
      <c r="B8" s="519"/>
      <c r="C8" s="519"/>
      <c r="D8" s="380"/>
      <c r="E8" s="520"/>
      <c r="F8" s="520"/>
      <c r="G8" s="520"/>
      <c r="H8" s="527"/>
      <c r="I8" s="521"/>
      <c r="J8" s="521"/>
      <c r="K8" s="521"/>
      <c r="L8" s="387"/>
      <c r="M8" s="524"/>
      <c r="N8" s="387"/>
      <c r="O8" s="387"/>
      <c r="P8" s="387"/>
    </row>
    <row r="9" spans="1:16" s="9" customFormat="1" ht="39" customHeight="1">
      <c r="A9" s="174">
        <v>1</v>
      </c>
      <c r="B9" s="220">
        <v>1</v>
      </c>
      <c r="C9" s="175"/>
      <c r="D9" s="177" t="s">
        <v>24</v>
      </c>
      <c r="E9" s="77">
        <f>3204.9+480.7</f>
        <v>3685.6</v>
      </c>
      <c r="F9" s="216">
        <v>4270.5</v>
      </c>
      <c r="G9" s="77">
        <v>4270.5</v>
      </c>
      <c r="H9" s="216">
        <f aca="true" t="shared" si="0" ref="H9:H18">G9/F9*100</f>
        <v>100</v>
      </c>
      <c r="I9" s="117"/>
      <c r="J9" s="117"/>
      <c r="K9" s="117"/>
      <c r="L9" s="321"/>
      <c r="M9" s="218">
        <f>E9+I9</f>
        <v>3685.6</v>
      </c>
      <c r="N9" s="115">
        <f>F9+J9</f>
        <v>4270.5</v>
      </c>
      <c r="O9" s="115">
        <f>G9+K9</f>
        <v>4270.5</v>
      </c>
      <c r="P9" s="321">
        <f aca="true" t="shared" si="1" ref="P9:P48">O9/N9*100</f>
        <v>100</v>
      </c>
    </row>
    <row r="10" spans="1:16" s="4" customFormat="1" ht="51.75" customHeight="1">
      <c r="A10" s="174">
        <v>1</v>
      </c>
      <c r="B10" s="220">
        <v>2</v>
      </c>
      <c r="C10" s="176">
        <v>0</v>
      </c>
      <c r="D10" s="177" t="s">
        <v>28</v>
      </c>
      <c r="E10" s="165">
        <f>2912.9+436.9</f>
        <v>3349.8</v>
      </c>
      <c r="F10" s="216">
        <v>3763.6</v>
      </c>
      <c r="G10" s="77">
        <v>3763.6</v>
      </c>
      <c r="H10" s="216">
        <f t="shared" si="0"/>
        <v>100</v>
      </c>
      <c r="I10" s="29"/>
      <c r="J10" s="117"/>
      <c r="K10" s="117"/>
      <c r="L10" s="321"/>
      <c r="M10" s="218">
        <f>E10+I10</f>
        <v>3349.8</v>
      </c>
      <c r="N10" s="115">
        <f aca="true" t="shared" si="2" ref="N10:N15">F10</f>
        <v>3763.6</v>
      </c>
      <c r="O10" s="206">
        <f aca="true" t="shared" si="3" ref="O10:O23">G10+K10</f>
        <v>3763.6</v>
      </c>
      <c r="P10" s="321">
        <f t="shared" si="1"/>
        <v>100</v>
      </c>
    </row>
    <row r="11" spans="1:17" s="4" customFormat="1" ht="69" customHeight="1">
      <c r="A11" s="174">
        <v>1</v>
      </c>
      <c r="B11" s="220">
        <v>3</v>
      </c>
      <c r="C11" s="176">
        <v>0</v>
      </c>
      <c r="D11" s="177" t="s">
        <v>33</v>
      </c>
      <c r="E11" s="77">
        <f>3807.7+571.2</f>
        <v>4378.9</v>
      </c>
      <c r="F11" s="216">
        <v>5109.8</v>
      </c>
      <c r="G11" s="77">
        <v>5109.8</v>
      </c>
      <c r="H11" s="216">
        <f t="shared" si="0"/>
        <v>100</v>
      </c>
      <c r="I11" s="117"/>
      <c r="J11" s="117"/>
      <c r="K11" s="117"/>
      <c r="L11" s="321"/>
      <c r="M11" s="218">
        <f>E11</f>
        <v>4378.9</v>
      </c>
      <c r="N11" s="115">
        <f t="shared" si="2"/>
        <v>5109.8</v>
      </c>
      <c r="O11" s="206">
        <f t="shared" si="3"/>
        <v>5109.8</v>
      </c>
      <c r="P11" s="321">
        <f t="shared" si="1"/>
        <v>100</v>
      </c>
      <c r="Q11" s="13"/>
    </row>
    <row r="12" spans="1:17" s="4" customFormat="1" ht="33" customHeight="1">
      <c r="A12" s="174">
        <v>1</v>
      </c>
      <c r="B12" s="220">
        <v>4</v>
      </c>
      <c r="C12" s="176">
        <v>0</v>
      </c>
      <c r="D12" s="177" t="s">
        <v>38</v>
      </c>
      <c r="E12" s="77">
        <f>1019.4+152.9</f>
        <v>1172.3</v>
      </c>
      <c r="F12" s="216">
        <v>1106.8</v>
      </c>
      <c r="G12" s="77">
        <v>1106.8</v>
      </c>
      <c r="H12" s="216">
        <f t="shared" si="0"/>
        <v>100</v>
      </c>
      <c r="I12" s="117"/>
      <c r="J12" s="117"/>
      <c r="K12" s="117"/>
      <c r="L12" s="321"/>
      <c r="M12" s="218">
        <f>E12</f>
        <v>1172.3</v>
      </c>
      <c r="N12" s="115">
        <f t="shared" si="2"/>
        <v>1106.8</v>
      </c>
      <c r="O12" s="206">
        <f t="shared" si="3"/>
        <v>1106.8</v>
      </c>
      <c r="P12" s="321">
        <f t="shared" si="1"/>
        <v>100</v>
      </c>
      <c r="Q12" s="13"/>
    </row>
    <row r="13" spans="1:16" s="4" customFormat="1" ht="57" customHeight="1">
      <c r="A13" s="174">
        <v>1</v>
      </c>
      <c r="B13" s="220">
        <v>6</v>
      </c>
      <c r="C13" s="176">
        <v>0</v>
      </c>
      <c r="D13" s="181" t="s">
        <v>43</v>
      </c>
      <c r="E13" s="77">
        <f>2605.7+390.8+6087.2+2740+982.9</f>
        <v>12806.6</v>
      </c>
      <c r="F13" s="216">
        <f>10243.7+1000</f>
        <v>11243.7</v>
      </c>
      <c r="G13" s="77">
        <v>10243.7</v>
      </c>
      <c r="H13" s="216">
        <f t="shared" si="0"/>
        <v>91.10613054421587</v>
      </c>
      <c r="I13" s="117"/>
      <c r="J13" s="117"/>
      <c r="K13" s="117"/>
      <c r="L13" s="321"/>
      <c r="M13" s="218">
        <f>E13</f>
        <v>12806.6</v>
      </c>
      <c r="N13" s="115">
        <f t="shared" si="2"/>
        <v>11243.7</v>
      </c>
      <c r="O13" s="206">
        <f t="shared" si="3"/>
        <v>10243.7</v>
      </c>
      <c r="P13" s="321">
        <f t="shared" si="1"/>
        <v>91.10613054421587</v>
      </c>
    </row>
    <row r="14" spans="1:16" s="4" customFormat="1" ht="88.5" customHeight="1">
      <c r="A14" s="174">
        <v>1</v>
      </c>
      <c r="B14" s="220">
        <v>7</v>
      </c>
      <c r="C14" s="176">
        <v>0</v>
      </c>
      <c r="D14" s="181" t="s">
        <v>52</v>
      </c>
      <c r="E14" s="77">
        <f>2150.6+322.6</f>
        <v>2473.2</v>
      </c>
      <c r="F14" s="216">
        <v>2735.1</v>
      </c>
      <c r="G14" s="77">
        <v>2735.1</v>
      </c>
      <c r="H14" s="216">
        <f t="shared" si="0"/>
        <v>100</v>
      </c>
      <c r="I14" s="117"/>
      <c r="J14" s="117"/>
      <c r="K14" s="117"/>
      <c r="L14" s="321"/>
      <c r="M14" s="218">
        <f>E14</f>
        <v>2473.2</v>
      </c>
      <c r="N14" s="115">
        <f t="shared" si="2"/>
        <v>2735.1</v>
      </c>
      <c r="O14" s="206">
        <f t="shared" si="3"/>
        <v>2735.1</v>
      </c>
      <c r="P14" s="321">
        <f t="shared" si="1"/>
        <v>100</v>
      </c>
    </row>
    <row r="15" spans="1:16" s="4" customFormat="1" ht="84.75" customHeight="1">
      <c r="A15" s="174">
        <v>1</v>
      </c>
      <c r="B15" s="220">
        <v>27</v>
      </c>
      <c r="C15" s="176"/>
      <c r="D15" s="181" t="s">
        <v>47</v>
      </c>
      <c r="E15" s="216">
        <v>1156.4</v>
      </c>
      <c r="F15" s="216">
        <v>1541</v>
      </c>
      <c r="G15" s="216">
        <v>1541</v>
      </c>
      <c r="H15" s="216">
        <f t="shared" si="0"/>
        <v>100</v>
      </c>
      <c r="I15" s="117"/>
      <c r="J15" s="117"/>
      <c r="K15" s="117"/>
      <c r="L15" s="321"/>
      <c r="M15" s="218">
        <f>E15</f>
        <v>1156.4</v>
      </c>
      <c r="N15" s="115">
        <f t="shared" si="2"/>
        <v>1541</v>
      </c>
      <c r="O15" s="206">
        <f t="shared" si="3"/>
        <v>1541</v>
      </c>
      <c r="P15" s="321">
        <f t="shared" si="1"/>
        <v>100</v>
      </c>
    </row>
    <row r="16" spans="1:16" s="4" customFormat="1" ht="132" customHeight="1">
      <c r="A16" s="174">
        <v>1</v>
      </c>
      <c r="B16" s="220">
        <v>28</v>
      </c>
      <c r="C16" s="176"/>
      <c r="D16" s="181" t="s">
        <v>220</v>
      </c>
      <c r="E16" s="77">
        <v>26869.3</v>
      </c>
      <c r="F16" s="171">
        <v>26694.6</v>
      </c>
      <c r="G16" s="171">
        <v>26334.394720000004</v>
      </c>
      <c r="H16" s="216">
        <f t="shared" si="0"/>
        <v>98.65064365077583</v>
      </c>
      <c r="I16" s="53">
        <v>300</v>
      </c>
      <c r="J16" s="53">
        <v>2167</v>
      </c>
      <c r="K16" s="53">
        <v>739</v>
      </c>
      <c r="L16" s="321">
        <f>K16/J16*100</f>
        <v>34.10244577757268</v>
      </c>
      <c r="M16" s="218">
        <f>E16+I16</f>
        <v>27169.3</v>
      </c>
      <c r="N16" s="115">
        <f>F16+J16</f>
        <v>28861.6</v>
      </c>
      <c r="O16" s="206">
        <f t="shared" si="3"/>
        <v>27073.394720000004</v>
      </c>
      <c r="P16" s="321">
        <f t="shared" si="1"/>
        <v>93.80420600382517</v>
      </c>
    </row>
    <row r="17" spans="1:16" s="4" customFormat="1" ht="60" customHeight="1">
      <c r="A17" s="174">
        <v>1</v>
      </c>
      <c r="B17" s="220">
        <v>29</v>
      </c>
      <c r="C17" s="176"/>
      <c r="D17" s="181" t="s">
        <v>58</v>
      </c>
      <c r="E17" s="77">
        <f>1251.4+187.7</f>
        <v>1439.1000000000001</v>
      </c>
      <c r="F17" s="216">
        <v>1457</v>
      </c>
      <c r="G17" s="77">
        <v>1457</v>
      </c>
      <c r="H17" s="216">
        <f t="shared" si="0"/>
        <v>100</v>
      </c>
      <c r="I17" s="53"/>
      <c r="J17" s="53"/>
      <c r="K17" s="53"/>
      <c r="L17" s="321"/>
      <c r="M17" s="218">
        <f aca="true" t="shared" si="4" ref="M17:M23">E17+I17</f>
        <v>1439.1000000000001</v>
      </c>
      <c r="N17" s="115">
        <f>F17</f>
        <v>1457</v>
      </c>
      <c r="O17" s="206">
        <f t="shared" si="3"/>
        <v>1457</v>
      </c>
      <c r="P17" s="321">
        <f t="shared" si="1"/>
        <v>100</v>
      </c>
    </row>
    <row r="18" spans="1:16" s="4" customFormat="1" ht="65.25" customHeight="1">
      <c r="A18" s="219">
        <v>1</v>
      </c>
      <c r="B18" s="220">
        <v>130</v>
      </c>
      <c r="C18" s="221"/>
      <c r="D18" s="181" t="s">
        <v>62</v>
      </c>
      <c r="E18" s="216">
        <v>14720.9</v>
      </c>
      <c r="F18" s="216">
        <v>14788.900000000001</v>
      </c>
      <c r="G18" s="216">
        <v>13241.628840000001</v>
      </c>
      <c r="H18" s="210">
        <f t="shared" si="0"/>
        <v>89.53761834889681</v>
      </c>
      <c r="I18" s="208">
        <v>8800</v>
      </c>
      <c r="J18" s="208">
        <v>8800</v>
      </c>
      <c r="K18" s="208">
        <v>5552.8</v>
      </c>
      <c r="L18" s="321">
        <f aca="true" t="shared" si="5" ref="L18:L23">K18/J18*100</f>
        <v>63.1</v>
      </c>
      <c r="M18" s="338">
        <f t="shared" si="4"/>
        <v>23520.9</v>
      </c>
      <c r="N18" s="240">
        <f>F18+J18</f>
        <v>23588.9</v>
      </c>
      <c r="O18" s="152">
        <f t="shared" si="3"/>
        <v>18794.42884</v>
      </c>
      <c r="P18" s="321">
        <f t="shared" si="1"/>
        <v>79.67488454315377</v>
      </c>
    </row>
    <row r="19" spans="1:16" s="4" customFormat="1" ht="172.5" customHeight="1">
      <c r="A19" s="223" t="s">
        <v>69</v>
      </c>
      <c r="B19" s="215"/>
      <c r="C19" s="178"/>
      <c r="D19" s="181" t="s">
        <v>228</v>
      </c>
      <c r="E19" s="224">
        <f>E20+E21+E22+E23+E24+E25+E26</f>
        <v>624726.9</v>
      </c>
      <c r="F19" s="224">
        <f>F20+F21+F22+F23+F24+F25+F26</f>
        <v>694276.4</v>
      </c>
      <c r="G19" s="224">
        <f>G20+G21+G22+G23+G24+G25+G26</f>
        <v>651596.7316</v>
      </c>
      <c r="H19" s="327">
        <f>G19/F19*100</f>
        <v>93.85264018768318</v>
      </c>
      <c r="I19" s="226">
        <f>I20+I21+I22+I23+I24+I25+I26</f>
        <v>189412</v>
      </c>
      <c r="J19" s="226">
        <f>J20+J21+J22+J23+J24+J25+J26</f>
        <v>282822.2</v>
      </c>
      <c r="K19" s="226">
        <f>K20+K21+K22+K23+K24+K25+K26</f>
        <v>237113.29999999996</v>
      </c>
      <c r="L19" s="323">
        <f t="shared" si="5"/>
        <v>83.83829133639436</v>
      </c>
      <c r="M19" s="326">
        <f t="shared" si="4"/>
        <v>814138.9</v>
      </c>
      <c r="N19" s="241">
        <f>F19+J19</f>
        <v>977098.6000000001</v>
      </c>
      <c r="O19" s="241">
        <f t="shared" si="3"/>
        <v>888710.0316</v>
      </c>
      <c r="P19" s="241">
        <f t="shared" si="1"/>
        <v>90.95397655876283</v>
      </c>
    </row>
    <row r="20" spans="1:16" s="4" customFormat="1" ht="123" customHeight="1">
      <c r="A20" s="178"/>
      <c r="B20" s="215" t="s">
        <v>72</v>
      </c>
      <c r="C20" s="178"/>
      <c r="D20" s="181" t="s">
        <v>73</v>
      </c>
      <c r="E20" s="216">
        <f>405970.7+1994.9+299.2</f>
        <v>408264.80000000005</v>
      </c>
      <c r="F20" s="166">
        <f>405158.7+1994.9+299.2</f>
        <v>407452.80000000005</v>
      </c>
      <c r="G20" s="166">
        <f>404563.16576+2251.4</f>
        <v>406814.56576</v>
      </c>
      <c r="H20" s="210">
        <f>G20/F20*100</f>
        <v>99.84335995727602</v>
      </c>
      <c r="I20" s="58">
        <v>116128</v>
      </c>
      <c r="J20" s="207">
        <v>146128</v>
      </c>
      <c r="K20" s="207">
        <v>143014.3</v>
      </c>
      <c r="L20" s="321">
        <f t="shared" si="5"/>
        <v>97.86919686849885</v>
      </c>
      <c r="M20" s="338">
        <f t="shared" si="4"/>
        <v>524392.8</v>
      </c>
      <c r="N20" s="152">
        <f>F20+J20</f>
        <v>553580.8</v>
      </c>
      <c r="O20" s="152">
        <f t="shared" si="3"/>
        <v>549828.86576</v>
      </c>
      <c r="P20" s="321">
        <f t="shared" si="1"/>
        <v>99.32224270783956</v>
      </c>
    </row>
    <row r="21" spans="1:16" s="4" customFormat="1" ht="42" customHeight="1">
      <c r="A21" s="178"/>
      <c r="B21" s="215" t="s">
        <v>84</v>
      </c>
      <c r="C21" s="178"/>
      <c r="D21" s="181" t="s">
        <v>85</v>
      </c>
      <c r="E21" s="216">
        <v>4602.5</v>
      </c>
      <c r="F21" s="166">
        <v>74852.5</v>
      </c>
      <c r="G21" s="166">
        <v>74696.4988</v>
      </c>
      <c r="H21" s="210">
        <f>G21/F21*100</f>
        <v>99.79158852409739</v>
      </c>
      <c r="I21" s="207">
        <f>6602.3+1800</f>
        <v>8402.3</v>
      </c>
      <c r="J21" s="222">
        <v>13031</v>
      </c>
      <c r="K21" s="222">
        <f>11757-4217.1</f>
        <v>7539.9</v>
      </c>
      <c r="L21" s="321">
        <f t="shared" si="5"/>
        <v>57.861253932929166</v>
      </c>
      <c r="M21" s="338">
        <f t="shared" si="4"/>
        <v>13004.8</v>
      </c>
      <c r="N21" s="152">
        <f>F21+K21</f>
        <v>82392.4</v>
      </c>
      <c r="O21" s="152">
        <f t="shared" si="3"/>
        <v>82236.3988</v>
      </c>
      <c r="P21" s="321">
        <f t="shared" si="1"/>
        <v>99.81066069200557</v>
      </c>
    </row>
    <row r="22" spans="1:16" s="4" customFormat="1" ht="84.75" customHeight="1">
      <c r="A22" s="213"/>
      <c r="B22" s="243" t="s">
        <v>91</v>
      </c>
      <c r="C22" s="213"/>
      <c r="D22" s="181" t="s">
        <v>92</v>
      </c>
      <c r="E22" s="216">
        <v>40048.700000000004</v>
      </c>
      <c r="F22" s="166">
        <v>39979.3</v>
      </c>
      <c r="G22" s="166">
        <v>39746.425</v>
      </c>
      <c r="H22" s="216">
        <f aca="true" t="shared" si="6" ref="H22:H27">G22/F22*100</f>
        <v>99.41751106197458</v>
      </c>
      <c r="I22" s="58">
        <v>2500</v>
      </c>
      <c r="J22" s="207">
        <v>1500</v>
      </c>
      <c r="K22" s="207">
        <v>191.8</v>
      </c>
      <c r="L22" s="321">
        <f t="shared" si="5"/>
        <v>12.786666666666669</v>
      </c>
      <c r="M22" s="218">
        <f t="shared" si="4"/>
        <v>42548.700000000004</v>
      </c>
      <c r="N22" s="217">
        <f>F22+J22</f>
        <v>41479.3</v>
      </c>
      <c r="O22" s="217">
        <f t="shared" si="3"/>
        <v>39938.225000000006</v>
      </c>
      <c r="P22" s="217">
        <f t="shared" si="1"/>
        <v>96.28471309785846</v>
      </c>
    </row>
    <row r="23" spans="1:16" s="4" customFormat="1" ht="68.25" customHeight="1">
      <c r="A23" s="179"/>
      <c r="B23" s="215" t="s">
        <v>99</v>
      </c>
      <c r="C23" s="179"/>
      <c r="D23" s="181" t="s">
        <v>100</v>
      </c>
      <c r="E23" s="216">
        <f>105833.9-3000</f>
        <v>102833.9</v>
      </c>
      <c r="F23" s="166">
        <f>106014.8-3000</f>
        <v>103014.8</v>
      </c>
      <c r="G23" s="166">
        <f>66162.4-3000</f>
        <v>63162.399999999994</v>
      </c>
      <c r="H23" s="216">
        <f t="shared" si="6"/>
        <v>61.31390829278899</v>
      </c>
      <c r="I23" s="172">
        <v>51125</v>
      </c>
      <c r="J23" s="154">
        <v>72907</v>
      </c>
      <c r="K23" s="154">
        <v>66220</v>
      </c>
      <c r="L23" s="321">
        <f t="shared" si="5"/>
        <v>90.82804120317664</v>
      </c>
      <c r="M23" s="218">
        <f t="shared" si="4"/>
        <v>153958.9</v>
      </c>
      <c r="N23" s="115">
        <f>F23+J23</f>
        <v>175921.8</v>
      </c>
      <c r="O23" s="115">
        <f t="shared" si="3"/>
        <v>129382.4</v>
      </c>
      <c r="P23" s="321">
        <f t="shared" si="1"/>
        <v>73.54540483328388</v>
      </c>
    </row>
    <row r="24" spans="1:16" s="4" customFormat="1" ht="177" customHeight="1">
      <c r="A24" s="178"/>
      <c r="B24" s="215" t="s">
        <v>106</v>
      </c>
      <c r="C24" s="178"/>
      <c r="D24" s="181" t="s">
        <v>107</v>
      </c>
      <c r="E24" s="216">
        <v>3000</v>
      </c>
      <c r="F24" s="166">
        <v>3000</v>
      </c>
      <c r="G24" s="166">
        <v>3000</v>
      </c>
      <c r="H24" s="216">
        <f t="shared" si="6"/>
        <v>100</v>
      </c>
      <c r="I24" s="105"/>
      <c r="J24" s="119"/>
      <c r="K24" s="119"/>
      <c r="L24" s="321"/>
      <c r="M24" s="218">
        <f>E24</f>
        <v>3000</v>
      </c>
      <c r="N24" s="152">
        <f>F24</f>
        <v>3000</v>
      </c>
      <c r="O24" s="152">
        <f>G24</f>
        <v>3000</v>
      </c>
      <c r="P24" s="321">
        <f t="shared" si="1"/>
        <v>100</v>
      </c>
    </row>
    <row r="25" spans="1:16" s="4" customFormat="1" ht="134.25" customHeight="1">
      <c r="A25" s="178"/>
      <c r="B25" s="215" t="s">
        <v>112</v>
      </c>
      <c r="C25" s="178"/>
      <c r="D25" s="181" t="s">
        <v>113</v>
      </c>
      <c r="E25" s="216">
        <v>57479.700000000004</v>
      </c>
      <c r="F25" s="166">
        <v>57479.700000000004</v>
      </c>
      <c r="G25" s="166">
        <v>55912.74204</v>
      </c>
      <c r="H25" s="216">
        <f t="shared" si="6"/>
        <v>97.27389328754325</v>
      </c>
      <c r="I25" s="119">
        <v>2235.1</v>
      </c>
      <c r="J25" s="116">
        <f>2235.1+27339.1</f>
        <v>29574.199999999997</v>
      </c>
      <c r="K25" s="116">
        <v>1066.3</v>
      </c>
      <c r="L25" s="321">
        <f>K25/J25*100</f>
        <v>3.60550750316154</v>
      </c>
      <c r="M25" s="218">
        <f aca="true" t="shared" si="7" ref="M25:O28">E25+I25</f>
        <v>59714.8</v>
      </c>
      <c r="N25" s="115">
        <f t="shared" si="7"/>
        <v>87053.9</v>
      </c>
      <c r="O25" s="115">
        <f t="shared" si="7"/>
        <v>56979.04204</v>
      </c>
      <c r="P25" s="321">
        <f t="shared" si="1"/>
        <v>65.45260125048964</v>
      </c>
    </row>
    <row r="26" spans="1:17" s="4" customFormat="1" ht="112.5" customHeight="1">
      <c r="A26" s="178"/>
      <c r="B26" s="215" t="s">
        <v>116</v>
      </c>
      <c r="C26" s="178"/>
      <c r="D26" s="181" t="s">
        <v>117</v>
      </c>
      <c r="E26" s="216">
        <v>8497.3</v>
      </c>
      <c r="F26" s="166">
        <v>8497.3</v>
      </c>
      <c r="G26" s="166">
        <v>8264.1</v>
      </c>
      <c r="H26" s="216">
        <f t="shared" si="6"/>
        <v>97.25559883727773</v>
      </c>
      <c r="I26" s="59">
        <v>9021.6</v>
      </c>
      <c r="J26" s="116">
        <v>19682</v>
      </c>
      <c r="K26" s="116">
        <v>19081</v>
      </c>
      <c r="L26" s="321">
        <f>K26/J26*100</f>
        <v>96.94644853165329</v>
      </c>
      <c r="M26" s="218">
        <f t="shared" si="7"/>
        <v>17518.9</v>
      </c>
      <c r="N26" s="115">
        <f t="shared" si="7"/>
        <v>28179.3</v>
      </c>
      <c r="O26" s="115">
        <f t="shared" si="7"/>
        <v>27345.1</v>
      </c>
      <c r="P26" s="321">
        <f t="shared" si="1"/>
        <v>97.03967096414743</v>
      </c>
      <c r="Q26" s="12"/>
    </row>
    <row r="27" spans="1:16" s="4" customFormat="1" ht="216" customHeight="1">
      <c r="A27" s="214" t="s">
        <v>120</v>
      </c>
      <c r="B27" s="214"/>
      <c r="C27" s="214"/>
      <c r="D27" s="331" t="s">
        <v>250</v>
      </c>
      <c r="E27" s="327">
        <f>E28+E29+E30+E32+E33+E34+E35+E36+E37+E38+E39+E40</f>
        <v>1407852.8</v>
      </c>
      <c r="F27" s="225">
        <f>F28+F29+F30+F32+F33+F34+F35+F36+F37+F38+F39+F40</f>
        <v>1643845.9</v>
      </c>
      <c r="G27" s="225">
        <f>G28+G29+G30+G32+G33+G34+G35+G36+G37+G38+G39+G40</f>
        <v>1396812.4788699998</v>
      </c>
      <c r="H27" s="327">
        <f t="shared" si="6"/>
        <v>84.97222755916475</v>
      </c>
      <c r="I27" s="228">
        <f>I28+I31+I32+I33+I34+I37</f>
        <v>330988</v>
      </c>
      <c r="J27" s="228">
        <f>J28+J31+J32+J33+J34+J37</f>
        <v>344412.9</v>
      </c>
      <c r="K27" s="228">
        <f>K28+K31+K32+K33+K34+K37</f>
        <v>295460.8</v>
      </c>
      <c r="L27" s="326">
        <f>K27/J27*100</f>
        <v>85.78679834582269</v>
      </c>
      <c r="M27" s="326">
        <f t="shared" si="7"/>
        <v>1738840.8</v>
      </c>
      <c r="N27" s="209">
        <f t="shared" si="7"/>
        <v>1988258.7999999998</v>
      </c>
      <c r="O27" s="209">
        <f t="shared" si="7"/>
        <v>1692273.2788699998</v>
      </c>
      <c r="P27" s="323">
        <f t="shared" si="1"/>
        <v>85.11333026012508</v>
      </c>
    </row>
    <row r="28" spans="1:20" s="4" customFormat="1" ht="119.25" customHeight="1">
      <c r="A28" s="244"/>
      <c r="B28" s="333" t="s">
        <v>72</v>
      </c>
      <c r="C28" s="244"/>
      <c r="D28" s="181" t="s">
        <v>126</v>
      </c>
      <c r="E28" s="166">
        <f>54262.6+3679.5+551.9</f>
        <v>58494</v>
      </c>
      <c r="F28" s="166">
        <f>54876.3+3679.5+551.9</f>
        <v>59107.700000000004</v>
      </c>
      <c r="G28" s="166">
        <f>54237.26602+4009.6</f>
        <v>58246.86602</v>
      </c>
      <c r="H28" s="210">
        <f>G28/F28*100</f>
        <v>98.54361787042973</v>
      </c>
      <c r="I28" s="207">
        <v>9977.6</v>
      </c>
      <c r="J28" s="207">
        <v>13429</v>
      </c>
      <c r="K28" s="207">
        <v>15760</v>
      </c>
      <c r="L28" s="321">
        <f>K28/J28*100</f>
        <v>117.35795666095763</v>
      </c>
      <c r="M28" s="338">
        <f t="shared" si="7"/>
        <v>68471.6</v>
      </c>
      <c r="N28" s="152">
        <f t="shared" si="7"/>
        <v>72536.70000000001</v>
      </c>
      <c r="O28" s="152">
        <f t="shared" si="7"/>
        <v>74006.86602</v>
      </c>
      <c r="P28" s="321">
        <f t="shared" si="1"/>
        <v>102.02678922531628</v>
      </c>
      <c r="T28" s="8"/>
    </row>
    <row r="29" spans="1:16" s="4" customFormat="1" ht="45" customHeight="1">
      <c r="A29" s="178"/>
      <c r="B29" s="215" t="s">
        <v>84</v>
      </c>
      <c r="C29" s="178"/>
      <c r="D29" s="181" t="s">
        <v>133</v>
      </c>
      <c r="E29" s="165">
        <v>9962.7</v>
      </c>
      <c r="F29" s="171">
        <v>10407.7</v>
      </c>
      <c r="G29" s="171">
        <v>9744.28392</v>
      </c>
      <c r="H29" s="216">
        <f>G29/F29*100</f>
        <v>93.62571865061444</v>
      </c>
      <c r="I29" s="80"/>
      <c r="J29" s="199"/>
      <c r="K29" s="199"/>
      <c r="L29" s="321"/>
      <c r="M29" s="218">
        <f aca="true" t="shared" si="8" ref="M29:O30">E29</f>
        <v>9962.7</v>
      </c>
      <c r="N29" s="115">
        <f t="shared" si="8"/>
        <v>10407.7</v>
      </c>
      <c r="O29" s="115">
        <f t="shared" si="8"/>
        <v>9744.28392</v>
      </c>
      <c r="P29" s="321">
        <f t="shared" si="1"/>
        <v>93.62571865061444</v>
      </c>
    </row>
    <row r="30" spans="1:16" s="4" customFormat="1" ht="67.5" customHeight="1">
      <c r="A30" s="178"/>
      <c r="B30" s="215" t="s">
        <v>91</v>
      </c>
      <c r="C30" s="178"/>
      <c r="D30" s="181" t="s">
        <v>208</v>
      </c>
      <c r="E30" s="168">
        <v>8700</v>
      </c>
      <c r="F30" s="168">
        <v>8700</v>
      </c>
      <c r="G30" s="168">
        <v>8700</v>
      </c>
      <c r="H30" s="237">
        <f>G30/F30*100</f>
        <v>100</v>
      </c>
      <c r="I30" s="81"/>
      <c r="J30" s="168"/>
      <c r="K30" s="168"/>
      <c r="L30" s="321"/>
      <c r="M30" s="218">
        <f t="shared" si="8"/>
        <v>8700</v>
      </c>
      <c r="N30" s="115">
        <f t="shared" si="8"/>
        <v>8700</v>
      </c>
      <c r="O30" s="115">
        <f t="shared" si="8"/>
        <v>8700</v>
      </c>
      <c r="P30" s="321">
        <f t="shared" si="1"/>
        <v>100</v>
      </c>
    </row>
    <row r="31" spans="1:16" s="4" customFormat="1" ht="124.5" customHeight="1">
      <c r="A31" s="193"/>
      <c r="B31" s="215" t="s">
        <v>99</v>
      </c>
      <c r="C31" s="193"/>
      <c r="D31" s="181" t="s">
        <v>140</v>
      </c>
      <c r="E31" s="195"/>
      <c r="F31" s="194"/>
      <c r="G31" s="194"/>
      <c r="H31" s="216"/>
      <c r="I31" s="227">
        <v>120000</v>
      </c>
      <c r="J31" s="192">
        <v>129803</v>
      </c>
      <c r="K31" s="192">
        <v>92808</v>
      </c>
      <c r="L31" s="106">
        <f>K31/J31*100</f>
        <v>71.49911789403943</v>
      </c>
      <c r="M31" s="322">
        <f>I31</f>
        <v>120000</v>
      </c>
      <c r="N31" s="191">
        <f>J31</f>
        <v>129803</v>
      </c>
      <c r="O31" s="191">
        <f>K31</f>
        <v>92808</v>
      </c>
      <c r="P31" s="321">
        <f t="shared" si="1"/>
        <v>71.49911789403943</v>
      </c>
    </row>
    <row r="32" spans="1:16" s="4" customFormat="1" ht="48.75" customHeight="1">
      <c r="A32" s="178"/>
      <c r="B32" s="215" t="s">
        <v>106</v>
      </c>
      <c r="C32" s="178"/>
      <c r="D32" s="181" t="s">
        <v>145</v>
      </c>
      <c r="E32" s="77">
        <v>65746.40000000001</v>
      </c>
      <c r="F32" s="171">
        <v>75619.3</v>
      </c>
      <c r="G32" s="171">
        <v>73701.6679</v>
      </c>
      <c r="H32" s="216">
        <f aca="true" t="shared" si="9" ref="H32:H40">G32/F32*100</f>
        <v>97.46409699640171</v>
      </c>
      <c r="I32" s="155">
        <v>46057</v>
      </c>
      <c r="J32" s="155">
        <v>46057</v>
      </c>
      <c r="K32" s="155">
        <v>39768</v>
      </c>
      <c r="L32" s="321">
        <f>K32/J32*100</f>
        <v>86.345180971405</v>
      </c>
      <c r="M32" s="218">
        <f aca="true" t="shared" si="10" ref="M32:O34">E32+I32</f>
        <v>111803.40000000001</v>
      </c>
      <c r="N32" s="115">
        <f t="shared" si="10"/>
        <v>121676.3</v>
      </c>
      <c r="O32" s="115">
        <f t="shared" si="10"/>
        <v>113469.6679</v>
      </c>
      <c r="P32" s="321">
        <f t="shared" si="1"/>
        <v>93.25535695940786</v>
      </c>
    </row>
    <row r="33" spans="1:16" s="4" customFormat="1" ht="39.75" customHeight="1">
      <c r="A33" s="189"/>
      <c r="B33" s="189" t="s">
        <v>112</v>
      </c>
      <c r="C33" s="189"/>
      <c r="D33" s="190" t="s">
        <v>151</v>
      </c>
      <c r="E33" s="77">
        <v>93121.5</v>
      </c>
      <c r="F33" s="106">
        <v>93648.29999999999</v>
      </c>
      <c r="G33" s="106">
        <v>90137.2206</v>
      </c>
      <c r="H33" s="216">
        <f t="shared" si="9"/>
        <v>96.25078148775793</v>
      </c>
      <c r="I33" s="192">
        <f>28693+3200-0.5</f>
        <v>31892.5</v>
      </c>
      <c r="J33" s="192">
        <v>29893</v>
      </c>
      <c r="K33" s="192">
        <v>27142</v>
      </c>
      <c r="L33" s="106">
        <f>K33/J33*100</f>
        <v>90.79717659652762</v>
      </c>
      <c r="M33" s="210">
        <f t="shared" si="10"/>
        <v>125014</v>
      </c>
      <c r="N33" s="173">
        <f t="shared" si="10"/>
        <v>123541.29999999999</v>
      </c>
      <c r="O33" s="173">
        <f t="shared" si="10"/>
        <v>117279.2206</v>
      </c>
      <c r="P33" s="217">
        <f t="shared" si="1"/>
        <v>94.93118544162965</v>
      </c>
    </row>
    <row r="34" spans="1:16" s="4" customFormat="1" ht="51.75" customHeight="1">
      <c r="A34" s="178"/>
      <c r="B34" s="215" t="s">
        <v>116</v>
      </c>
      <c r="C34" s="178"/>
      <c r="D34" s="332" t="s">
        <v>154</v>
      </c>
      <c r="E34" s="77">
        <v>140535.69999999998</v>
      </c>
      <c r="F34" s="77">
        <v>138782.8</v>
      </c>
      <c r="G34" s="77">
        <v>136348.10703</v>
      </c>
      <c r="H34" s="216">
        <f t="shared" si="9"/>
        <v>98.2456810426076</v>
      </c>
      <c r="I34" s="119">
        <v>115560</v>
      </c>
      <c r="J34" s="119">
        <v>117730</v>
      </c>
      <c r="K34" s="119">
        <v>114892</v>
      </c>
      <c r="L34" s="321">
        <f>K34/J34*100</f>
        <v>97.58939947337127</v>
      </c>
      <c r="M34" s="218">
        <f t="shared" si="10"/>
        <v>256095.69999999998</v>
      </c>
      <c r="N34" s="115">
        <f t="shared" si="10"/>
        <v>256512.8</v>
      </c>
      <c r="O34" s="115">
        <f t="shared" si="10"/>
        <v>251240.10703</v>
      </c>
      <c r="P34" s="321">
        <f t="shared" si="1"/>
        <v>97.94447178854233</v>
      </c>
    </row>
    <row r="35" spans="1:16" s="4" customFormat="1" ht="132.75" customHeight="1">
      <c r="A35" s="179"/>
      <c r="B35" s="215" t="s">
        <v>150</v>
      </c>
      <c r="C35" s="179"/>
      <c r="D35" s="181" t="s">
        <v>158</v>
      </c>
      <c r="E35" s="216">
        <f>704505.9+5000</f>
        <v>709505.9</v>
      </c>
      <c r="F35" s="216">
        <v>935256.7</v>
      </c>
      <c r="G35" s="216">
        <v>697805.5</v>
      </c>
      <c r="H35" s="216">
        <f t="shared" si="9"/>
        <v>74.61112013418348</v>
      </c>
      <c r="I35" s="53"/>
      <c r="J35" s="53"/>
      <c r="K35" s="53"/>
      <c r="L35" s="321"/>
      <c r="M35" s="218">
        <f>E35</f>
        <v>709505.9</v>
      </c>
      <c r="N35" s="115">
        <f>F35</f>
        <v>935256.7</v>
      </c>
      <c r="O35" s="115">
        <f>G35+K35</f>
        <v>697805.5</v>
      </c>
      <c r="P35" s="321">
        <f t="shared" si="1"/>
        <v>74.61112013418348</v>
      </c>
    </row>
    <row r="36" spans="1:16" s="4" customFormat="1" ht="72.75" customHeight="1">
      <c r="A36" s="178"/>
      <c r="B36" s="215" t="s">
        <v>153</v>
      </c>
      <c r="C36" s="178"/>
      <c r="D36" s="181" t="s">
        <v>162</v>
      </c>
      <c r="E36" s="171">
        <v>118600</v>
      </c>
      <c r="F36" s="171">
        <v>118600</v>
      </c>
      <c r="G36" s="171">
        <v>118600</v>
      </c>
      <c r="H36" s="216">
        <f t="shared" si="9"/>
        <v>100</v>
      </c>
      <c r="I36" s="119"/>
      <c r="J36" s="87"/>
      <c r="K36" s="87"/>
      <c r="L36" s="321"/>
      <c r="M36" s="218">
        <f>E36</f>
        <v>118600</v>
      </c>
      <c r="N36" s="115">
        <f>F36</f>
        <v>118600</v>
      </c>
      <c r="O36" s="115">
        <f>G36</f>
        <v>118600</v>
      </c>
      <c r="P36" s="321">
        <f t="shared" si="1"/>
        <v>100</v>
      </c>
    </row>
    <row r="37" spans="1:16" s="4" customFormat="1" ht="56.25" customHeight="1">
      <c r="A37" s="179"/>
      <c r="B37" s="215" t="s">
        <v>157</v>
      </c>
      <c r="C37" s="179"/>
      <c r="D37" s="181" t="s">
        <v>166</v>
      </c>
      <c r="E37" s="171">
        <v>81486.60000000002</v>
      </c>
      <c r="F37" s="171">
        <v>82023.40000000001</v>
      </c>
      <c r="G37" s="171">
        <v>81828.83339999999</v>
      </c>
      <c r="H37" s="216">
        <f t="shared" si="9"/>
        <v>99.76279134978553</v>
      </c>
      <c r="I37" s="119">
        <v>7500.9</v>
      </c>
      <c r="J37" s="119">
        <v>7500.9</v>
      </c>
      <c r="K37" s="119">
        <v>5090.8</v>
      </c>
      <c r="L37" s="321">
        <f>K37/J37*100</f>
        <v>67.86918903064965</v>
      </c>
      <c r="M37" s="218">
        <f>E37+I37</f>
        <v>88987.50000000001</v>
      </c>
      <c r="N37" s="115">
        <f>F37+J37</f>
        <v>89524.3</v>
      </c>
      <c r="O37" s="115">
        <f>G37+K37</f>
        <v>86919.63339999999</v>
      </c>
      <c r="P37" s="321">
        <f t="shared" si="1"/>
        <v>97.09054792944484</v>
      </c>
    </row>
    <row r="38" spans="1:16" s="4" customFormat="1" ht="70.5" customHeight="1">
      <c r="A38" s="178"/>
      <c r="B38" s="215" t="s">
        <v>161</v>
      </c>
      <c r="C38" s="178"/>
      <c r="D38" s="181" t="s">
        <v>171</v>
      </c>
      <c r="E38" s="216">
        <v>28900</v>
      </c>
      <c r="F38" s="166">
        <v>28900</v>
      </c>
      <c r="G38" s="166">
        <v>28900</v>
      </c>
      <c r="H38" s="216">
        <f t="shared" si="9"/>
        <v>100</v>
      </c>
      <c r="I38" s="88"/>
      <c r="J38" s="78"/>
      <c r="K38" s="78"/>
      <c r="L38" s="321"/>
      <c r="M38" s="216">
        <f aca="true" t="shared" si="11" ref="M38:O40">E38</f>
        <v>28900</v>
      </c>
      <c r="N38" s="115">
        <f t="shared" si="11"/>
        <v>28900</v>
      </c>
      <c r="O38" s="115">
        <f t="shared" si="11"/>
        <v>28900</v>
      </c>
      <c r="P38" s="321">
        <f t="shared" si="1"/>
        <v>100</v>
      </c>
    </row>
    <row r="39" spans="1:16" s="4" customFormat="1" ht="78.75" customHeight="1">
      <c r="A39" s="179"/>
      <c r="B39" s="215" t="s">
        <v>165</v>
      </c>
      <c r="C39" s="179"/>
      <c r="D39" s="181" t="s">
        <v>173</v>
      </c>
      <c r="E39" s="216">
        <v>24900</v>
      </c>
      <c r="F39" s="171">
        <v>24900</v>
      </c>
      <c r="G39" s="171">
        <v>24900</v>
      </c>
      <c r="H39" s="216">
        <f t="shared" si="9"/>
        <v>100</v>
      </c>
      <c r="I39" s="88"/>
      <c r="J39" s="88"/>
      <c r="K39" s="88"/>
      <c r="L39" s="321"/>
      <c r="M39" s="218">
        <f t="shared" si="11"/>
        <v>24900</v>
      </c>
      <c r="N39" s="152">
        <f t="shared" si="11"/>
        <v>24900</v>
      </c>
      <c r="O39" s="152">
        <f t="shared" si="11"/>
        <v>24900</v>
      </c>
      <c r="P39" s="321">
        <f t="shared" si="1"/>
        <v>100</v>
      </c>
    </row>
    <row r="40" spans="1:16" s="4" customFormat="1" ht="81">
      <c r="A40" s="178"/>
      <c r="B40" s="215" t="s">
        <v>170</v>
      </c>
      <c r="C40" s="178"/>
      <c r="D40" s="181" t="s">
        <v>177</v>
      </c>
      <c r="E40" s="169">
        <v>67900</v>
      </c>
      <c r="F40" s="169">
        <v>67900</v>
      </c>
      <c r="G40" s="169">
        <v>67900</v>
      </c>
      <c r="H40" s="169">
        <f t="shared" si="9"/>
        <v>100</v>
      </c>
      <c r="I40" s="98"/>
      <c r="J40" s="88"/>
      <c r="K40" s="88"/>
      <c r="L40" s="321"/>
      <c r="M40" s="218">
        <f t="shared" si="11"/>
        <v>67900</v>
      </c>
      <c r="N40" s="115">
        <f t="shared" si="11"/>
        <v>67900</v>
      </c>
      <c r="O40" s="115">
        <f t="shared" si="11"/>
        <v>67900</v>
      </c>
      <c r="P40" s="321">
        <f t="shared" si="1"/>
        <v>100</v>
      </c>
    </row>
    <row r="41" spans="1:20" s="4" customFormat="1" ht="202.5" customHeight="1">
      <c r="A41" s="180" t="s">
        <v>180</v>
      </c>
      <c r="B41" s="334"/>
      <c r="C41" s="180"/>
      <c r="D41" s="331" t="s">
        <v>251</v>
      </c>
      <c r="E41" s="229">
        <f>E42+E43+E44+E45</f>
        <v>328035.4</v>
      </c>
      <c r="F41" s="229">
        <f>F42+F43+F44+F45</f>
        <v>338606.6</v>
      </c>
      <c r="G41" s="229">
        <f>G42+G43+G44+G45</f>
        <v>315836.21053</v>
      </c>
      <c r="H41" s="324">
        <f aca="true" t="shared" si="12" ref="H41:H48">G41/F41*100</f>
        <v>93.27526708871002</v>
      </c>
      <c r="I41" s="230">
        <f>I43+I44+I45</f>
        <v>678300</v>
      </c>
      <c r="J41" s="230">
        <f>J43+J44+J45</f>
        <v>781474.3</v>
      </c>
      <c r="K41" s="230">
        <f>K43+K44+K45</f>
        <v>725438</v>
      </c>
      <c r="L41" s="323">
        <f>K41/J41*100</f>
        <v>92.82941230440976</v>
      </c>
      <c r="M41" s="325">
        <f>E41+I41</f>
        <v>1006335.4</v>
      </c>
      <c r="N41" s="182">
        <f>F41+J41</f>
        <v>1120080.9</v>
      </c>
      <c r="O41" s="182">
        <f>G41+K41</f>
        <v>1041274.21053</v>
      </c>
      <c r="P41" s="323">
        <f t="shared" si="1"/>
        <v>92.96419665133118</v>
      </c>
      <c r="Q41" s="233"/>
      <c r="T41" s="8"/>
    </row>
    <row r="42" spans="1:16" s="4" customFormat="1" ht="76.5" customHeight="1">
      <c r="A42" s="178"/>
      <c r="B42" s="215" t="s">
        <v>72</v>
      </c>
      <c r="C42" s="178"/>
      <c r="D42" s="181" t="s">
        <v>184</v>
      </c>
      <c r="E42" s="195">
        <v>23191.1</v>
      </c>
      <c r="F42" s="166">
        <v>22791.1</v>
      </c>
      <c r="G42" s="166">
        <v>22791.1</v>
      </c>
      <c r="H42" s="210">
        <f t="shared" si="12"/>
        <v>100</v>
      </c>
      <c r="I42" s="245"/>
      <c r="J42" s="207"/>
      <c r="K42" s="207"/>
      <c r="L42" s="217"/>
      <c r="M42" s="338">
        <f>E42</f>
        <v>23191.1</v>
      </c>
      <c r="N42" s="152">
        <f>F42</f>
        <v>22791.1</v>
      </c>
      <c r="O42" s="152">
        <f>G42+K42</f>
        <v>22791.1</v>
      </c>
      <c r="P42" s="321">
        <f t="shared" si="1"/>
        <v>100</v>
      </c>
    </row>
    <row r="43" spans="1:16" s="4" customFormat="1" ht="76.5" customHeight="1">
      <c r="A43" s="215"/>
      <c r="B43" s="215" t="s">
        <v>84</v>
      </c>
      <c r="C43" s="215"/>
      <c r="D43" s="181" t="s">
        <v>189</v>
      </c>
      <c r="E43" s="210">
        <v>86246.3</v>
      </c>
      <c r="F43" s="210">
        <v>87886.2</v>
      </c>
      <c r="G43" s="210">
        <v>87886.12958</v>
      </c>
      <c r="H43" s="210">
        <f t="shared" si="12"/>
        <v>99.99991987365479</v>
      </c>
      <c r="I43" s="211">
        <v>541000</v>
      </c>
      <c r="J43" s="212">
        <v>629801</v>
      </c>
      <c r="K43" s="212">
        <v>577411</v>
      </c>
      <c r="L43" s="217">
        <f>K43/J43*100</f>
        <v>91.68149939425311</v>
      </c>
      <c r="M43" s="338">
        <f>E43+I43</f>
        <v>627246.3</v>
      </c>
      <c r="N43" s="206">
        <f>F43+J43</f>
        <v>717687.2</v>
      </c>
      <c r="O43" s="206">
        <f>G43+K43</f>
        <v>665297.12958</v>
      </c>
      <c r="P43" s="321">
        <f t="shared" si="1"/>
        <v>92.70015259851367</v>
      </c>
    </row>
    <row r="44" spans="1:16" s="4" customFormat="1" ht="72" customHeight="1">
      <c r="A44" s="244"/>
      <c r="B44" s="189" t="s">
        <v>91</v>
      </c>
      <c r="C44" s="244"/>
      <c r="D44" s="181" t="s">
        <v>192</v>
      </c>
      <c r="E44" s="210">
        <v>99128.6</v>
      </c>
      <c r="F44" s="242">
        <v>100756.70000000001</v>
      </c>
      <c r="G44" s="242">
        <v>87637.94816</v>
      </c>
      <c r="H44" s="210">
        <f t="shared" si="12"/>
        <v>86.97977222358413</v>
      </c>
      <c r="I44" s="142">
        <v>40647</v>
      </c>
      <c r="J44" s="140">
        <v>52647</v>
      </c>
      <c r="K44" s="140">
        <v>49574</v>
      </c>
      <c r="L44" s="217">
        <f>K44/J44*100</f>
        <v>94.16301023800027</v>
      </c>
      <c r="M44" s="338">
        <f>E44+I44</f>
        <v>139775.6</v>
      </c>
      <c r="N44" s="152">
        <f>F44+J44</f>
        <v>153403.7</v>
      </c>
      <c r="O44" s="152">
        <f>G44+K44</f>
        <v>137211.94816</v>
      </c>
      <c r="P44" s="321">
        <f t="shared" si="1"/>
        <v>89.44500566805102</v>
      </c>
    </row>
    <row r="45" spans="1:16" s="4" customFormat="1" ht="81" customHeight="1">
      <c r="A45" s="178"/>
      <c r="B45" s="215" t="s">
        <v>99</v>
      </c>
      <c r="C45" s="178"/>
      <c r="D45" s="181" t="s">
        <v>198</v>
      </c>
      <c r="E45" s="216">
        <v>119469.4</v>
      </c>
      <c r="F45" s="166">
        <v>127172.59999999999</v>
      </c>
      <c r="G45" s="166">
        <v>117521.03279</v>
      </c>
      <c r="H45" s="216">
        <f t="shared" si="12"/>
        <v>92.41065511753318</v>
      </c>
      <c r="I45" s="59">
        <v>96653</v>
      </c>
      <c r="J45" s="116">
        <v>99026.3</v>
      </c>
      <c r="K45" s="116">
        <v>98453</v>
      </c>
      <c r="L45" s="321">
        <f>K45/J45*100</f>
        <v>99.42106288935364</v>
      </c>
      <c r="M45" s="218">
        <f>E45+I45</f>
        <v>216122.4</v>
      </c>
      <c r="N45" s="115">
        <f>J45+F45</f>
        <v>226198.9</v>
      </c>
      <c r="O45" s="115">
        <f>G45+K45</f>
        <v>215974.03279</v>
      </c>
      <c r="P45" s="321">
        <f t="shared" si="1"/>
        <v>95.4797007368294</v>
      </c>
    </row>
    <row r="46" spans="1:16" s="4" customFormat="1" ht="36">
      <c r="A46" s="183" t="s">
        <v>106</v>
      </c>
      <c r="B46" s="335"/>
      <c r="C46" s="183"/>
      <c r="D46" s="184" t="s">
        <v>242</v>
      </c>
      <c r="E46" s="216">
        <f>E47</f>
        <v>962151.5</v>
      </c>
      <c r="F46" s="194">
        <f>F47</f>
        <v>196200</v>
      </c>
      <c r="G46" s="194">
        <f>G47</f>
        <v>133900</v>
      </c>
      <c r="H46" s="216">
        <f t="shared" si="12"/>
        <v>68.2466870540265</v>
      </c>
      <c r="I46" s="59"/>
      <c r="J46" s="116"/>
      <c r="K46" s="116"/>
      <c r="L46" s="321"/>
      <c r="M46" s="218">
        <f>M47</f>
        <v>962151.5</v>
      </c>
      <c r="N46" s="185">
        <f>N47</f>
        <v>196200</v>
      </c>
      <c r="O46" s="115">
        <f>O47</f>
        <v>133900</v>
      </c>
      <c r="P46" s="321">
        <f t="shared" si="1"/>
        <v>68.2466870540265</v>
      </c>
    </row>
    <row r="47" spans="1:16" s="4" customFormat="1" ht="36">
      <c r="A47" s="183"/>
      <c r="B47" s="335" t="s">
        <v>72</v>
      </c>
      <c r="C47" s="183"/>
      <c r="D47" s="186" t="s">
        <v>243</v>
      </c>
      <c r="E47" s="216">
        <v>962151.5</v>
      </c>
      <c r="F47" s="194">
        <v>196200</v>
      </c>
      <c r="G47" s="194">
        <v>133900</v>
      </c>
      <c r="H47" s="216">
        <f t="shared" si="12"/>
        <v>68.2466870540265</v>
      </c>
      <c r="I47" s="59"/>
      <c r="J47" s="116"/>
      <c r="K47" s="116"/>
      <c r="L47" s="321"/>
      <c r="M47" s="218">
        <f>E47</f>
        <v>962151.5</v>
      </c>
      <c r="N47" s="115">
        <v>196200</v>
      </c>
      <c r="O47" s="115">
        <f>G47</f>
        <v>133900</v>
      </c>
      <c r="P47" s="321">
        <f t="shared" si="1"/>
        <v>68.2466870540265</v>
      </c>
    </row>
    <row r="48" spans="1:17" s="4" customFormat="1" ht="33" customHeight="1">
      <c r="A48" s="517" t="s">
        <v>202</v>
      </c>
      <c r="B48" s="517"/>
      <c r="C48" s="517"/>
      <c r="D48" s="517"/>
      <c r="E48" s="187">
        <f>E41+E27+E19+E5</f>
        <v>2432667.2</v>
      </c>
      <c r="F48" s="187">
        <f>F46+F41+F19+F27+F5</f>
        <v>2945639.9</v>
      </c>
      <c r="G48" s="187">
        <f>G46+G41+G19+G27+G5</f>
        <v>2567948.94456</v>
      </c>
      <c r="H48" s="187">
        <f t="shared" si="12"/>
        <v>87.1779657981955</v>
      </c>
      <c r="I48" s="188">
        <f>I41+I27+I19+I5</f>
        <v>1207800</v>
      </c>
      <c r="J48" s="188">
        <f>J41+J27+J19+J5</f>
        <v>1419676.4000000001</v>
      </c>
      <c r="K48" s="188">
        <f>K41+K27+K19+K5</f>
        <v>1264303.9000000001</v>
      </c>
      <c r="L48" s="188">
        <f>K48/J48*100</f>
        <v>89.05578059901538</v>
      </c>
      <c r="M48" s="188">
        <f>M41+M27+M19+M5+M46</f>
        <v>4602618.7</v>
      </c>
      <c r="N48" s="188">
        <f>N41+N27+N19+N5+N46</f>
        <v>4365316.3</v>
      </c>
      <c r="O48" s="188">
        <f>O41+O27+O19+O5+O46</f>
        <v>3832252.8445599996</v>
      </c>
      <c r="P48" s="188">
        <f t="shared" si="1"/>
        <v>87.78866366590663</v>
      </c>
      <c r="Q48" s="234"/>
    </row>
    <row r="49" spans="1:16" ht="20.25">
      <c r="A49" s="14"/>
      <c r="B49" s="14"/>
      <c r="C49" s="14"/>
      <c r="D49" s="14"/>
      <c r="E49" s="170"/>
      <c r="F49" s="170"/>
      <c r="G49" s="170"/>
      <c r="H49" s="238"/>
      <c r="I49" s="103"/>
      <c r="J49" s="103"/>
      <c r="K49" s="103"/>
      <c r="L49" s="103"/>
      <c r="M49" s="232"/>
      <c r="N49" s="103"/>
      <c r="O49" s="103"/>
      <c r="P49" s="103"/>
    </row>
    <row r="50" spans="1:16" ht="20.25">
      <c r="A50" s="14"/>
      <c r="B50" s="14"/>
      <c r="C50" s="14"/>
      <c r="D50" s="14"/>
      <c r="E50" s="170"/>
      <c r="F50" s="170"/>
      <c r="G50" s="170"/>
      <c r="H50" s="238"/>
      <c r="I50" s="103"/>
      <c r="J50" s="103"/>
      <c r="K50" s="103"/>
      <c r="L50" s="103"/>
      <c r="M50" s="232"/>
      <c r="N50" s="103"/>
      <c r="O50" s="103"/>
      <c r="P50" s="103"/>
    </row>
    <row r="51" spans="1:16" ht="20.25">
      <c r="A51" s="14"/>
      <c r="B51" s="515" t="s">
        <v>360</v>
      </c>
      <c r="C51" s="515"/>
      <c r="D51" s="515"/>
      <c r="E51" s="515"/>
      <c r="F51" s="515"/>
      <c r="G51" s="515"/>
      <c r="H51" s="515"/>
      <c r="I51" s="515"/>
      <c r="J51" s="515"/>
      <c r="K51" s="339"/>
      <c r="L51" s="103"/>
      <c r="M51" s="232"/>
      <c r="N51" s="103"/>
      <c r="O51" s="103"/>
      <c r="P51" s="103"/>
    </row>
    <row r="52" spans="1:16" ht="20.25">
      <c r="A52" s="14"/>
      <c r="B52" s="102"/>
      <c r="C52" s="102"/>
      <c r="D52" s="515" t="s">
        <v>204</v>
      </c>
      <c r="E52" s="515"/>
      <c r="F52" s="515"/>
      <c r="G52" s="515"/>
      <c r="H52" s="515"/>
      <c r="I52" s="515"/>
      <c r="J52" s="515"/>
      <c r="K52" s="515"/>
      <c r="L52" s="103"/>
      <c r="M52" s="232"/>
      <c r="N52" s="104"/>
      <c r="O52" s="103"/>
      <c r="P52" s="103"/>
    </row>
    <row r="53" spans="1:16" ht="20.25">
      <c r="A53" s="14"/>
      <c r="B53" s="14"/>
      <c r="C53" s="14"/>
      <c r="D53" s="328"/>
      <c r="E53" s="328"/>
      <c r="F53" s="328"/>
      <c r="G53" s="328"/>
      <c r="H53" s="328"/>
      <c r="I53" s="328"/>
      <c r="J53" s="328"/>
      <c r="K53" s="328"/>
      <c r="L53" s="103"/>
      <c r="M53" s="232"/>
      <c r="N53" s="104"/>
      <c r="O53" s="103"/>
      <c r="P53" s="103"/>
    </row>
    <row r="54" spans="1:16" ht="20.25">
      <c r="A54" s="14"/>
      <c r="B54" s="14"/>
      <c r="C54" s="14"/>
      <c r="D54" s="296"/>
      <c r="E54" s="296"/>
      <c r="F54" s="296"/>
      <c r="G54" s="296"/>
      <c r="H54" s="296"/>
      <c r="I54" s="296"/>
      <c r="J54" s="296"/>
      <c r="K54" s="296"/>
      <c r="L54" s="103"/>
      <c r="M54" s="232"/>
      <c r="N54" s="104"/>
      <c r="O54" s="103"/>
      <c r="P54" s="103"/>
    </row>
    <row r="55" spans="1:16" ht="20.25">
      <c r="A55" s="515" t="s">
        <v>359</v>
      </c>
      <c r="B55" s="515"/>
      <c r="C55" s="515"/>
      <c r="D55" s="515"/>
      <c r="E55" s="515"/>
      <c r="F55" s="515"/>
      <c r="G55" s="515"/>
      <c r="H55" s="515"/>
      <c r="I55" s="515"/>
      <c r="J55" s="515"/>
      <c r="K55" s="515"/>
      <c r="L55" s="515"/>
      <c r="M55" s="232"/>
      <c r="N55" s="103"/>
      <c r="O55" s="103"/>
      <c r="P55" s="103"/>
    </row>
    <row r="56" spans="1:16" ht="20.25">
      <c r="A56" s="336"/>
      <c r="B56" s="336"/>
      <c r="C56" s="336"/>
      <c r="D56" s="516" t="s">
        <v>206</v>
      </c>
      <c r="E56" s="516"/>
      <c r="F56" s="516"/>
      <c r="G56" s="516"/>
      <c r="H56" s="516"/>
      <c r="I56" s="516"/>
      <c r="J56" s="516"/>
      <c r="K56" s="103"/>
      <c r="L56" s="103"/>
      <c r="M56" s="232"/>
      <c r="N56" s="103"/>
      <c r="O56" s="103"/>
      <c r="P56" s="103"/>
    </row>
    <row r="57" spans="1:10" ht="12.75">
      <c r="A57" s="337"/>
      <c r="B57" s="337"/>
      <c r="C57" s="337"/>
      <c r="D57" s="516"/>
      <c r="E57" s="516"/>
      <c r="F57" s="516"/>
      <c r="G57" s="516"/>
      <c r="H57" s="516"/>
      <c r="I57" s="516"/>
      <c r="J57" s="516"/>
    </row>
    <row r="60" ht="12.75" customHeight="1"/>
    <row r="61" ht="12.75" customHeight="1"/>
    <row r="62" spans="10:13" ht="12.75" customHeight="1">
      <c r="J62" s="231"/>
      <c r="M62" s="2"/>
    </row>
    <row r="63" spans="10:13" ht="12.75">
      <c r="J63" s="231"/>
      <c r="M63" s="2"/>
    </row>
    <row r="64" spans="3:16" ht="12.75">
      <c r="C64" s="167"/>
      <c r="D64" s="167"/>
      <c r="E64" s="2"/>
      <c r="F64" s="2"/>
      <c r="G64" s="2"/>
      <c r="H64" s="239"/>
      <c r="I64" s="231"/>
      <c r="N64" s="3"/>
      <c r="O64" s="3"/>
      <c r="P64" s="3"/>
    </row>
  </sheetData>
  <sheetProtection/>
  <mergeCells count="32">
    <mergeCell ref="M2:P2"/>
    <mergeCell ref="M3:P3"/>
    <mergeCell ref="A1:P1"/>
    <mergeCell ref="A2:A4"/>
    <mergeCell ref="B2:B4"/>
    <mergeCell ref="C2:C4"/>
    <mergeCell ref="D2:D4"/>
    <mergeCell ref="I2:L2"/>
    <mergeCell ref="I3:L3"/>
    <mergeCell ref="E2:H2"/>
    <mergeCell ref="E3:H3"/>
    <mergeCell ref="P5:P8"/>
    <mergeCell ref="L5:L8"/>
    <mergeCell ref="A5:A8"/>
    <mergeCell ref="B5:B8"/>
    <mergeCell ref="C5:C8"/>
    <mergeCell ref="D5:D8"/>
    <mergeCell ref="G5:G8"/>
    <mergeCell ref="N5:N8"/>
    <mergeCell ref="O5:O8"/>
    <mergeCell ref="J5:J8"/>
    <mergeCell ref="I5:I8"/>
    <mergeCell ref="K5:K8"/>
    <mergeCell ref="M5:M8"/>
    <mergeCell ref="E5:E8"/>
    <mergeCell ref="F5:F8"/>
    <mergeCell ref="H5:H8"/>
    <mergeCell ref="B51:J51"/>
    <mergeCell ref="D52:K52"/>
    <mergeCell ref="D56:J57"/>
    <mergeCell ref="A48:D48"/>
    <mergeCell ref="A55:L55"/>
  </mergeCells>
  <printOptions/>
  <pageMargins left="0.25" right="0.25" top="0.75" bottom="0.75" header="0.3" footer="0.3"/>
  <pageSetup horizontalDpi="600" verticalDpi="600" orientation="landscape" paperSize="9" scale="45" r:id="rId1"/>
  <headerFooter>
    <oddFooter>&amp;R&amp;"Arial,курсив"&amp;8&amp;P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C116"/>
  <sheetViews>
    <sheetView zoomScalePageLayoutView="0" workbookViewId="0" topLeftCell="A1">
      <selection activeCell="B45" sqref="B45"/>
    </sheetView>
  </sheetViews>
  <sheetFormatPr defaultColWidth="9.140625" defaultRowHeight="12.75"/>
  <cols>
    <col min="1" max="1" width="1.8515625" style="301" customWidth="1"/>
    <col min="2" max="2" width="46.8515625" style="301" customWidth="1"/>
    <col min="3" max="3" width="59.7109375" style="301" customWidth="1"/>
    <col min="4" max="16384" width="9.140625" style="301" customWidth="1"/>
  </cols>
  <sheetData>
    <row r="3" ht="15.75">
      <c r="B3" s="302" t="s">
        <v>260</v>
      </c>
    </row>
    <row r="5" spans="2:3" ht="15.75">
      <c r="B5" s="303" t="s">
        <v>261</v>
      </c>
      <c r="C5" s="304"/>
    </row>
    <row r="6" spans="2:3" ht="15.75">
      <c r="B6" s="305" t="s">
        <v>262</v>
      </c>
      <c r="C6" s="305" t="s">
        <v>263</v>
      </c>
    </row>
    <row r="7" spans="2:3" ht="31.5">
      <c r="B7" s="306" t="s">
        <v>264</v>
      </c>
      <c r="C7" s="305" t="s">
        <v>265</v>
      </c>
    </row>
    <row r="8" spans="2:3" ht="31.5">
      <c r="B8" s="305" t="s">
        <v>266</v>
      </c>
      <c r="C8" s="305" t="s">
        <v>267</v>
      </c>
    </row>
    <row r="9" spans="2:3" ht="15.75">
      <c r="B9" s="305" t="s">
        <v>268</v>
      </c>
      <c r="C9" s="305" t="s">
        <v>269</v>
      </c>
    </row>
    <row r="10" spans="2:3" ht="47.25">
      <c r="B10" s="305" t="s">
        <v>270</v>
      </c>
      <c r="C10" s="305" t="s">
        <v>271</v>
      </c>
    </row>
    <row r="11" spans="2:3" ht="31.5">
      <c r="B11" s="544" t="s">
        <v>272</v>
      </c>
      <c r="C11" s="305" t="s">
        <v>273</v>
      </c>
    </row>
    <row r="12" spans="2:3" ht="31.5">
      <c r="B12" s="544"/>
      <c r="C12" s="305" t="s">
        <v>274</v>
      </c>
    </row>
    <row r="13" ht="15.75">
      <c r="B13" s="302"/>
    </row>
    <row r="14" spans="2:3" ht="15.75">
      <c r="B14" s="303" t="s">
        <v>275</v>
      </c>
      <c r="C14" s="304"/>
    </row>
    <row r="15" spans="2:3" ht="15.75">
      <c r="B15" s="305" t="s">
        <v>262</v>
      </c>
      <c r="C15" s="305" t="s">
        <v>276</v>
      </c>
    </row>
    <row r="16" spans="2:3" ht="15.75">
      <c r="B16" s="306" t="s">
        <v>264</v>
      </c>
      <c r="C16" s="305" t="s">
        <v>277</v>
      </c>
    </row>
    <row r="17" spans="2:3" ht="31.5">
      <c r="B17" s="305" t="s">
        <v>266</v>
      </c>
      <c r="C17" s="305" t="s">
        <v>278</v>
      </c>
    </row>
    <row r="18" spans="2:3" ht="78.75">
      <c r="B18" s="305" t="s">
        <v>268</v>
      </c>
      <c r="C18" s="305" t="s">
        <v>279</v>
      </c>
    </row>
    <row r="19" spans="2:3" ht="31.5">
      <c r="B19" s="305" t="s">
        <v>270</v>
      </c>
      <c r="C19" s="305" t="s">
        <v>280</v>
      </c>
    </row>
    <row r="20" spans="2:3" ht="15.75">
      <c r="B20" s="544" t="s">
        <v>272</v>
      </c>
      <c r="C20" s="305" t="s">
        <v>281</v>
      </c>
    </row>
    <row r="21" spans="2:3" ht="31.5">
      <c r="B21" s="544"/>
      <c r="C21" s="305" t="s">
        <v>282</v>
      </c>
    </row>
    <row r="22" ht="15.75">
      <c r="B22" s="302"/>
    </row>
    <row r="23" spans="2:3" ht="15.75">
      <c r="B23" s="303" t="s">
        <v>283</v>
      </c>
      <c r="C23" s="304"/>
    </row>
    <row r="24" spans="2:3" ht="15.75">
      <c r="B24" s="305" t="s">
        <v>262</v>
      </c>
      <c r="C24" s="305" t="s">
        <v>263</v>
      </c>
    </row>
    <row r="25" spans="2:3" ht="31.5">
      <c r="B25" s="306" t="s">
        <v>264</v>
      </c>
      <c r="C25" s="305" t="s">
        <v>284</v>
      </c>
    </row>
    <row r="26" spans="2:3" ht="31.5">
      <c r="B26" s="305" t="s">
        <v>266</v>
      </c>
      <c r="C26" s="305" t="s">
        <v>278</v>
      </c>
    </row>
    <row r="27" spans="2:3" ht="110.25">
      <c r="B27" s="305" t="s">
        <v>268</v>
      </c>
      <c r="C27" s="305" t="s">
        <v>285</v>
      </c>
    </row>
    <row r="28" spans="2:3" ht="63">
      <c r="B28" s="305" t="s">
        <v>270</v>
      </c>
      <c r="C28" s="305" t="s">
        <v>286</v>
      </c>
    </row>
    <row r="29" spans="2:3" ht="47.25">
      <c r="B29" s="544" t="s">
        <v>272</v>
      </c>
      <c r="C29" s="305" t="s">
        <v>287</v>
      </c>
    </row>
    <row r="30" spans="2:3" ht="47.25">
      <c r="B30" s="544"/>
      <c r="C30" s="305" t="s">
        <v>288</v>
      </c>
    </row>
    <row r="31" ht="15.75">
      <c r="B31" s="302"/>
    </row>
    <row r="32" spans="2:3" ht="15.75">
      <c r="B32" s="303" t="s">
        <v>289</v>
      </c>
      <c r="C32" s="304"/>
    </row>
    <row r="33" spans="2:3" ht="15.75">
      <c r="B33" s="305" t="s">
        <v>262</v>
      </c>
      <c r="C33" s="305" t="s">
        <v>276</v>
      </c>
    </row>
    <row r="34" spans="2:3" ht="31.5">
      <c r="B34" s="306" t="s">
        <v>264</v>
      </c>
      <c r="C34" s="305" t="s">
        <v>290</v>
      </c>
    </row>
    <row r="35" spans="2:3" ht="31.5">
      <c r="B35" s="305" t="s">
        <v>266</v>
      </c>
      <c r="C35" s="305" t="s">
        <v>278</v>
      </c>
    </row>
    <row r="36" spans="2:3" ht="94.5">
      <c r="B36" s="305" t="s">
        <v>268</v>
      </c>
      <c r="C36" s="305" t="s">
        <v>291</v>
      </c>
    </row>
    <row r="37" spans="2:3" ht="47.25">
      <c r="B37" s="305" t="s">
        <v>270</v>
      </c>
      <c r="C37" s="305" t="s">
        <v>292</v>
      </c>
    </row>
    <row r="38" spans="2:3" ht="15.75">
      <c r="B38" s="544" t="s">
        <v>272</v>
      </c>
      <c r="C38" s="305" t="s">
        <v>293</v>
      </c>
    </row>
    <row r="39" spans="2:3" ht="31.5">
      <c r="B39" s="544"/>
      <c r="C39" s="305" t="s">
        <v>294</v>
      </c>
    </row>
    <row r="40" ht="15.75">
      <c r="B40" s="307"/>
    </row>
    <row r="41" spans="2:3" ht="15.75">
      <c r="B41" s="303" t="s">
        <v>295</v>
      </c>
      <c r="C41" s="304"/>
    </row>
    <row r="42" spans="2:3" ht="15.75">
      <c r="B42" s="305" t="s">
        <v>262</v>
      </c>
      <c r="C42" s="305" t="s">
        <v>88</v>
      </c>
    </row>
    <row r="43" spans="2:3" ht="78.75">
      <c r="B43" s="306" t="s">
        <v>264</v>
      </c>
      <c r="C43" s="305" t="s">
        <v>296</v>
      </c>
    </row>
    <row r="44" spans="2:3" ht="31.5">
      <c r="B44" s="305" t="s">
        <v>266</v>
      </c>
      <c r="C44" s="305" t="s">
        <v>53</v>
      </c>
    </row>
    <row r="45" spans="2:3" ht="15.75">
      <c r="B45" s="305" t="s">
        <v>268</v>
      </c>
      <c r="C45" s="305" t="s">
        <v>297</v>
      </c>
    </row>
    <row r="46" spans="2:3" ht="47.25">
      <c r="B46" s="305" t="s">
        <v>270</v>
      </c>
      <c r="C46" s="305" t="s">
        <v>298</v>
      </c>
    </row>
    <row r="47" spans="2:3" ht="15.75">
      <c r="B47" s="544" t="s">
        <v>272</v>
      </c>
      <c r="C47" s="305" t="s">
        <v>299</v>
      </c>
    </row>
    <row r="48" spans="2:3" ht="31.5">
      <c r="B48" s="544"/>
      <c r="C48" s="305" t="s">
        <v>300</v>
      </c>
    </row>
    <row r="49" ht="15.75">
      <c r="B49" s="307"/>
    </row>
    <row r="50" spans="2:3" ht="15.75">
      <c r="B50" s="303" t="s">
        <v>301</v>
      </c>
      <c r="C50" s="304"/>
    </row>
    <row r="51" spans="2:3" ht="15.75">
      <c r="B51" s="305" t="s">
        <v>262</v>
      </c>
      <c r="C51" s="305" t="s">
        <v>302</v>
      </c>
    </row>
    <row r="52" spans="2:3" ht="15.75">
      <c r="B52" s="305" t="s">
        <v>303</v>
      </c>
      <c r="C52" s="305" t="s">
        <v>304</v>
      </c>
    </row>
    <row r="53" spans="2:3" ht="31.5">
      <c r="B53" s="305" t="s">
        <v>266</v>
      </c>
      <c r="C53" s="305" t="s">
        <v>53</v>
      </c>
    </row>
    <row r="54" spans="2:3" ht="15.75">
      <c r="B54" s="305" t="s">
        <v>268</v>
      </c>
      <c r="C54" s="305" t="s">
        <v>297</v>
      </c>
    </row>
    <row r="55" spans="2:3" ht="47.25">
      <c r="B55" s="305" t="s">
        <v>270</v>
      </c>
      <c r="C55" s="305" t="s">
        <v>305</v>
      </c>
    </row>
    <row r="56" spans="2:3" ht="15.75">
      <c r="B56" s="544" t="s">
        <v>306</v>
      </c>
      <c r="C56" s="305" t="s">
        <v>307</v>
      </c>
    </row>
    <row r="57" spans="2:3" ht="31.5">
      <c r="B57" s="544"/>
      <c r="C57" s="305" t="s">
        <v>308</v>
      </c>
    </row>
    <row r="58" spans="2:3" ht="15.75">
      <c r="B58" s="308"/>
      <c r="C58" s="308"/>
    </row>
    <row r="59" spans="2:3" ht="33" customHeight="1">
      <c r="B59" s="543" t="s">
        <v>309</v>
      </c>
      <c r="C59" s="543"/>
    </row>
    <row r="60" spans="2:3" ht="15.75">
      <c r="B60" s="305" t="s">
        <v>262</v>
      </c>
      <c r="C60" s="305" t="s">
        <v>88</v>
      </c>
    </row>
    <row r="61" spans="2:3" ht="31.5">
      <c r="B61" s="306" t="s">
        <v>264</v>
      </c>
      <c r="C61" s="305" t="s">
        <v>310</v>
      </c>
    </row>
    <row r="62" spans="2:3" ht="31.5">
      <c r="B62" s="305" t="s">
        <v>266</v>
      </c>
      <c r="C62" s="305" t="s">
        <v>311</v>
      </c>
    </row>
    <row r="63" spans="2:3" ht="15.75">
      <c r="B63" s="305" t="s">
        <v>268</v>
      </c>
      <c r="C63" s="305" t="s">
        <v>312</v>
      </c>
    </row>
    <row r="64" spans="2:3" ht="31.5">
      <c r="B64" s="305" t="s">
        <v>270</v>
      </c>
      <c r="C64" s="305" t="s">
        <v>313</v>
      </c>
    </row>
    <row r="65" spans="2:3" ht="15.75">
      <c r="B65" s="544" t="s">
        <v>272</v>
      </c>
      <c r="C65" s="305" t="s">
        <v>314</v>
      </c>
    </row>
    <row r="66" spans="2:3" ht="15.75">
      <c r="B66" s="544"/>
      <c r="C66" s="305" t="s">
        <v>315</v>
      </c>
    </row>
    <row r="67" spans="2:3" ht="15.75">
      <c r="B67" s="308"/>
      <c r="C67" s="308"/>
    </row>
    <row r="68" spans="2:3" ht="30.75" customHeight="1">
      <c r="B68" s="543" t="s">
        <v>316</v>
      </c>
      <c r="C68" s="543"/>
    </row>
    <row r="69" spans="2:3" ht="15.75">
      <c r="B69" s="305" t="s">
        <v>262</v>
      </c>
      <c r="C69" s="305" t="s">
        <v>317</v>
      </c>
    </row>
    <row r="70" spans="2:3" ht="31.5">
      <c r="B70" s="306" t="s">
        <v>264</v>
      </c>
      <c r="C70" s="305" t="s">
        <v>318</v>
      </c>
    </row>
    <row r="71" spans="2:3" ht="31.5">
      <c r="B71" s="305" t="s">
        <v>266</v>
      </c>
      <c r="C71" s="305" t="s">
        <v>319</v>
      </c>
    </row>
    <row r="72" spans="2:3" ht="15.75">
      <c r="B72" s="305" t="s">
        <v>268</v>
      </c>
      <c r="C72" s="305" t="s">
        <v>320</v>
      </c>
    </row>
    <row r="73" spans="2:3" ht="31.5">
      <c r="B73" s="305" t="s">
        <v>270</v>
      </c>
      <c r="C73" s="305" t="s">
        <v>321</v>
      </c>
    </row>
    <row r="74" spans="2:3" ht="15.75">
      <c r="B74" s="544" t="s">
        <v>272</v>
      </c>
      <c r="C74" s="305" t="s">
        <v>322</v>
      </c>
    </row>
    <row r="75" spans="2:3" ht="31.5">
      <c r="B75" s="544"/>
      <c r="C75" s="305" t="s">
        <v>323</v>
      </c>
    </row>
    <row r="76" spans="2:3" ht="15.75">
      <c r="B76" s="308"/>
      <c r="C76" s="308"/>
    </row>
    <row r="77" spans="2:3" ht="33.75" customHeight="1">
      <c r="B77" s="543" t="s">
        <v>324</v>
      </c>
      <c r="C77" s="543"/>
    </row>
    <row r="78" spans="2:3" ht="15.75">
      <c r="B78" s="305" t="s">
        <v>262</v>
      </c>
      <c r="C78" s="305" t="s">
        <v>325</v>
      </c>
    </row>
    <row r="79" spans="2:3" ht="31.5">
      <c r="B79" s="306" t="s">
        <v>264</v>
      </c>
      <c r="C79" s="305" t="s">
        <v>326</v>
      </c>
    </row>
    <row r="80" spans="2:3" ht="31.5">
      <c r="B80" s="305" t="s">
        <v>266</v>
      </c>
      <c r="C80" s="305" t="s">
        <v>319</v>
      </c>
    </row>
    <row r="81" spans="2:3" ht="15.75">
      <c r="B81" s="305" t="s">
        <v>268</v>
      </c>
      <c r="C81" s="305" t="s">
        <v>320</v>
      </c>
    </row>
    <row r="82" spans="2:3" ht="31.5">
      <c r="B82" s="305" t="s">
        <v>270</v>
      </c>
      <c r="C82" s="305"/>
    </row>
    <row r="83" spans="2:3" ht="15.75">
      <c r="B83" s="544" t="s">
        <v>272</v>
      </c>
      <c r="C83" s="305" t="s">
        <v>327</v>
      </c>
    </row>
    <row r="84" spans="2:3" ht="15.75">
      <c r="B84" s="544"/>
      <c r="C84" s="305" t="s">
        <v>328</v>
      </c>
    </row>
    <row r="85" spans="2:3" ht="15.75">
      <c r="B85" s="308"/>
      <c r="C85" s="308"/>
    </row>
    <row r="86" spans="2:3" ht="29.25" customHeight="1">
      <c r="B86" s="543" t="s">
        <v>329</v>
      </c>
      <c r="C86" s="543"/>
    </row>
    <row r="87" spans="2:3" ht="15.75">
      <c r="B87" s="305" t="s">
        <v>262</v>
      </c>
      <c r="C87" s="305" t="s">
        <v>330</v>
      </c>
    </row>
    <row r="88" spans="2:3" ht="141.75">
      <c r="B88" s="306" t="s">
        <v>264</v>
      </c>
      <c r="C88" s="305" t="s">
        <v>331</v>
      </c>
    </row>
    <row r="89" spans="2:3" ht="31.5">
      <c r="B89" s="305" t="s">
        <v>266</v>
      </c>
      <c r="C89" s="305" t="s">
        <v>319</v>
      </c>
    </row>
    <row r="90" spans="2:3" ht="15.75">
      <c r="B90" s="305" t="s">
        <v>268</v>
      </c>
      <c r="C90" s="305" t="s">
        <v>332</v>
      </c>
    </row>
    <row r="91" spans="2:3" ht="31.5">
      <c r="B91" s="305" t="s">
        <v>270</v>
      </c>
      <c r="C91" s="305"/>
    </row>
    <row r="92" spans="2:3" ht="15.75">
      <c r="B92" s="544" t="s">
        <v>272</v>
      </c>
      <c r="C92" s="305" t="s">
        <v>333</v>
      </c>
    </row>
    <row r="93" spans="2:3" ht="15.75">
      <c r="B93" s="544"/>
      <c r="C93" s="305" t="s">
        <v>334</v>
      </c>
    </row>
    <row r="94" spans="2:3" ht="15.75">
      <c r="B94" s="308"/>
      <c r="C94" s="308"/>
    </row>
    <row r="95" spans="2:3" ht="15.75">
      <c r="B95" s="303" t="s">
        <v>335</v>
      </c>
      <c r="C95" s="304"/>
    </row>
    <row r="96" spans="2:3" ht="15.75">
      <c r="B96" s="305" t="s">
        <v>262</v>
      </c>
      <c r="C96" s="305" t="s">
        <v>336</v>
      </c>
    </row>
    <row r="97" spans="2:3" ht="31.5">
      <c r="B97" s="306" t="s">
        <v>264</v>
      </c>
      <c r="C97" s="305" t="s">
        <v>337</v>
      </c>
    </row>
    <row r="98" spans="2:3" ht="31.5">
      <c r="B98" s="305" t="s">
        <v>266</v>
      </c>
      <c r="C98" s="305" t="s">
        <v>338</v>
      </c>
    </row>
    <row r="99" spans="2:3" ht="15.75">
      <c r="B99" s="305" t="s">
        <v>268</v>
      </c>
      <c r="C99" s="305" t="s">
        <v>339</v>
      </c>
    </row>
    <row r="100" spans="2:3" ht="47.25">
      <c r="B100" s="305" t="s">
        <v>270</v>
      </c>
      <c r="C100" s="305" t="s">
        <v>340</v>
      </c>
    </row>
    <row r="101" spans="2:3" ht="15.75">
      <c r="B101" s="544" t="s">
        <v>272</v>
      </c>
      <c r="C101" s="305" t="s">
        <v>341</v>
      </c>
    </row>
    <row r="102" spans="2:3" ht="15.75">
      <c r="B102" s="544"/>
      <c r="C102" s="305" t="s">
        <v>342</v>
      </c>
    </row>
    <row r="103" spans="2:3" ht="15.75">
      <c r="B103" s="308"/>
      <c r="C103" s="308"/>
    </row>
    <row r="104" ht="15.75">
      <c r="B104" s="303" t="s">
        <v>343</v>
      </c>
    </row>
    <row r="105" spans="2:3" ht="15.75">
      <c r="B105" s="309" t="s">
        <v>262</v>
      </c>
      <c r="C105" s="309"/>
    </row>
    <row r="106" spans="2:3" ht="31.5">
      <c r="B106" s="309" t="s">
        <v>303</v>
      </c>
      <c r="C106" s="309" t="s">
        <v>344</v>
      </c>
    </row>
    <row r="107" spans="2:3" ht="31.5">
      <c r="B107" s="309" t="s">
        <v>266</v>
      </c>
      <c r="C107" s="309" t="s">
        <v>338</v>
      </c>
    </row>
    <row r="108" spans="2:3" ht="15.75">
      <c r="B108" s="309" t="s">
        <v>268</v>
      </c>
      <c r="C108" s="309" t="s">
        <v>339</v>
      </c>
    </row>
    <row r="109" spans="2:3" ht="47.25">
      <c r="B109" s="309" t="s">
        <v>270</v>
      </c>
      <c r="C109" s="309" t="s">
        <v>345</v>
      </c>
    </row>
    <row r="110" spans="2:3" ht="15.75">
      <c r="B110" s="545" t="s">
        <v>306</v>
      </c>
      <c r="C110" s="309" t="s">
        <v>346</v>
      </c>
    </row>
    <row r="111" spans="2:3" ht="15.75">
      <c r="B111" s="545"/>
      <c r="C111" s="309" t="s">
        <v>342</v>
      </c>
    </row>
    <row r="114" spans="2:3" ht="15">
      <c r="B114" s="542" t="s">
        <v>347</v>
      </c>
      <c r="C114" s="542"/>
    </row>
    <row r="115" spans="2:3" ht="15">
      <c r="B115" s="304"/>
      <c r="C115" s="304"/>
    </row>
    <row r="116" spans="2:3" ht="15">
      <c r="B116" s="542" t="s">
        <v>348</v>
      </c>
      <c r="C116" s="542"/>
    </row>
  </sheetData>
  <sheetProtection/>
  <mergeCells count="18">
    <mergeCell ref="B56:B57"/>
    <mergeCell ref="B11:B12"/>
    <mergeCell ref="B20:B21"/>
    <mergeCell ref="B29:B30"/>
    <mergeCell ref="B38:B39"/>
    <mergeCell ref="B47:B48"/>
    <mergeCell ref="B116:C116"/>
    <mergeCell ref="B59:C59"/>
    <mergeCell ref="B65:B66"/>
    <mergeCell ref="B68:C68"/>
    <mergeCell ref="B74:B75"/>
    <mergeCell ref="B77:C77"/>
    <mergeCell ref="B83:B84"/>
    <mergeCell ref="B86:C86"/>
    <mergeCell ref="B92:B93"/>
    <mergeCell ref="B101:B102"/>
    <mergeCell ref="B110:B111"/>
    <mergeCell ref="B114:C114"/>
  </mergeCells>
  <printOptions/>
  <pageMargins left="1" right="1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Aibek Osmonov</dc:creator>
  <cp:keywords/>
  <dc:description/>
  <cp:lastModifiedBy>Пользователь Windows</cp:lastModifiedBy>
  <cp:lastPrinted>2020-04-24T04:23:19Z</cp:lastPrinted>
  <dcterms:created xsi:type="dcterms:W3CDTF">2019-04-12T09:21:54Z</dcterms:created>
  <dcterms:modified xsi:type="dcterms:W3CDTF">2020-09-07T19:23:43Z</dcterms:modified>
  <cp:category/>
  <cp:version/>
  <cp:contentType/>
  <cp:contentStatus/>
</cp:coreProperties>
</file>